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815DD823-7A5C-478C-B6CB-047575943E03}" xr6:coauthVersionLast="47" xr6:coauthVersionMax="47" xr10:uidLastSave="{00000000-0000-0000-0000-000000000000}"/>
  <bookViews>
    <workbookView xWindow="35895" yWindow="255" windowWidth="14400" windowHeight="8175" firstSheet="2" activeTab="9" xr2:uid="{00000000-000D-0000-FFFF-FFFF00000000}"/>
  </bookViews>
  <sheets>
    <sheet name="Summary" sheetId="9" r:id="rId1"/>
    <sheet name="EC" sheetId="1" r:id="rId2"/>
    <sheet name="FS" sheetId="2" r:id="rId3"/>
    <sheet name="GT" sheetId="3" r:id="rId4"/>
    <sheet name="KZN" sheetId="6" r:id="rId5"/>
    <sheet name="LP" sheetId="4" r:id="rId6"/>
    <sheet name="MP" sheetId="5" r:id="rId7"/>
    <sheet name="NW" sheetId="7" r:id="rId8"/>
    <sheet name="NC" sheetId="8" r:id="rId9"/>
    <sheet name="WC" sheetId="10" r:id="rId10"/>
  </sheets>
  <definedNames>
    <definedName name="_xlnm.Print_Area" localSheetId="1">EC!$A$1:$X$128</definedName>
    <definedName name="_xlnm.Print_Area" localSheetId="2">FS!$A$1:$X$128</definedName>
    <definedName name="_xlnm.Print_Area" localSheetId="3">GT!$A$1:$X$128</definedName>
    <definedName name="_xlnm.Print_Area" localSheetId="4">KZN!$A$1:$X$128</definedName>
    <definedName name="_xlnm.Print_Area" localSheetId="5">LP!$A$1:$X$128</definedName>
    <definedName name="_xlnm.Print_Area" localSheetId="6">MP!$A$1:$X$128</definedName>
    <definedName name="_xlnm.Print_Area" localSheetId="8">NC!$A$1:$X$128</definedName>
    <definedName name="_xlnm.Print_Area" localSheetId="7">NW!$A$1:$X$128</definedName>
    <definedName name="_xlnm.Print_Area" localSheetId="0">Summary!$A$1:$X$128</definedName>
    <definedName name="_xlnm.Print_Area" localSheetId="9">WC!$A$1:$X$128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0" l="1"/>
  <c r="U75" i="10" s="1"/>
  <c r="P9" i="10"/>
  <c r="Q9" i="10"/>
  <c r="R9" i="10"/>
  <c r="S9" i="10"/>
  <c r="T9" i="10"/>
  <c r="U9" i="10"/>
  <c r="E10" i="10"/>
  <c r="T75" i="10" s="1"/>
  <c r="P10" i="10"/>
  <c r="Q10" i="10"/>
  <c r="R10" i="10"/>
  <c r="S10" i="10"/>
  <c r="T10" i="10"/>
  <c r="U10" i="10"/>
  <c r="E11" i="10"/>
  <c r="T17" i="10" s="1"/>
  <c r="P11" i="10"/>
  <c r="Q11" i="10"/>
  <c r="R11" i="10"/>
  <c r="S11" i="10"/>
  <c r="T11" i="10"/>
  <c r="U11" i="10"/>
  <c r="E12" i="10"/>
  <c r="T12" i="10" s="1"/>
  <c r="P12" i="10"/>
  <c r="Q12" i="10"/>
  <c r="R12" i="10"/>
  <c r="S12" i="10"/>
  <c r="E13" i="10"/>
  <c r="P13" i="10"/>
  <c r="Q13" i="10"/>
  <c r="R13" i="10"/>
  <c r="S13" i="10"/>
  <c r="T13" i="10"/>
  <c r="U13" i="10"/>
  <c r="E14" i="10"/>
  <c r="P14" i="10"/>
  <c r="Q14" i="10"/>
  <c r="R14" i="10"/>
  <c r="S14" i="10"/>
  <c r="T14" i="10"/>
  <c r="U14" i="10"/>
  <c r="E15" i="10"/>
  <c r="T15" i="10" s="1"/>
  <c r="P15" i="10"/>
  <c r="Q15" i="10"/>
  <c r="R15" i="10"/>
  <c r="S15" i="10"/>
  <c r="E16" i="10"/>
  <c r="P16" i="10"/>
  <c r="Q16" i="10"/>
  <c r="R16" i="10"/>
  <c r="S16" i="10"/>
  <c r="T16" i="10"/>
  <c r="U16" i="10"/>
  <c r="B17" i="10"/>
  <c r="C17" i="10"/>
  <c r="E17" i="10"/>
  <c r="F17" i="10"/>
  <c r="G17" i="10"/>
  <c r="H17" i="10"/>
  <c r="P17" i="10" s="1"/>
  <c r="I17" i="10"/>
  <c r="Q17" i="10" s="1"/>
  <c r="J17" i="10"/>
  <c r="K17" i="10"/>
  <c r="L17" i="10"/>
  <c r="R17" i="10" s="1"/>
  <c r="M17" i="10"/>
  <c r="N17" i="10"/>
  <c r="O17" i="10"/>
  <c r="S17" i="10"/>
  <c r="V17" i="10"/>
  <c r="W17" i="10"/>
  <c r="E19" i="10"/>
  <c r="P19" i="10"/>
  <c r="Q19" i="10"/>
  <c r="R19" i="10"/>
  <c r="S19" i="10"/>
  <c r="T19" i="10"/>
  <c r="U19" i="10"/>
  <c r="E20" i="10"/>
  <c r="T20" i="10" s="1"/>
  <c r="P20" i="10"/>
  <c r="Q20" i="10"/>
  <c r="R20" i="10"/>
  <c r="S20" i="10"/>
  <c r="E21" i="10"/>
  <c r="P21" i="10"/>
  <c r="Q21" i="10"/>
  <c r="R21" i="10"/>
  <c r="S21" i="10"/>
  <c r="T21" i="10"/>
  <c r="U21" i="10"/>
  <c r="E22" i="10"/>
  <c r="P22" i="10"/>
  <c r="Q22" i="10"/>
  <c r="R22" i="10"/>
  <c r="S22" i="10"/>
  <c r="T22" i="10"/>
  <c r="U22" i="10"/>
  <c r="E23" i="10"/>
  <c r="T23" i="10" s="1"/>
  <c r="P23" i="10"/>
  <c r="Q23" i="10"/>
  <c r="R23" i="10"/>
  <c r="S23" i="10"/>
  <c r="E24" i="10"/>
  <c r="P24" i="10"/>
  <c r="Q24" i="10"/>
  <c r="R24" i="10"/>
  <c r="S24" i="10"/>
  <c r="T24" i="10"/>
  <c r="U24" i="10"/>
  <c r="E25" i="10"/>
  <c r="P25" i="10"/>
  <c r="Q25" i="10"/>
  <c r="R25" i="10"/>
  <c r="S25" i="10"/>
  <c r="T25" i="10"/>
  <c r="U25" i="10"/>
  <c r="B26" i="10"/>
  <c r="C26" i="10"/>
  <c r="E26" i="10"/>
  <c r="F26" i="10"/>
  <c r="G26" i="10"/>
  <c r="H26" i="10"/>
  <c r="P26" i="10" s="1"/>
  <c r="I26" i="10"/>
  <c r="J26" i="10"/>
  <c r="K26" i="10"/>
  <c r="L26" i="10"/>
  <c r="M26" i="10"/>
  <c r="N26" i="10"/>
  <c r="O26" i="10"/>
  <c r="Q26" i="10"/>
  <c r="R26" i="10"/>
  <c r="S26" i="10"/>
  <c r="V26" i="10"/>
  <c r="W26" i="10"/>
  <c r="E28" i="10"/>
  <c r="P28" i="10"/>
  <c r="Q28" i="10"/>
  <c r="R28" i="10"/>
  <c r="S28" i="10"/>
  <c r="T28" i="10"/>
  <c r="U28" i="10"/>
  <c r="E29" i="10"/>
  <c r="P29" i="10"/>
  <c r="Q29" i="10"/>
  <c r="R29" i="10"/>
  <c r="S29" i="10"/>
  <c r="T29" i="10"/>
  <c r="U29" i="10"/>
  <c r="E30" i="10"/>
  <c r="P30" i="10"/>
  <c r="Q30" i="10"/>
  <c r="R30" i="10"/>
  <c r="S30" i="10"/>
  <c r="T30" i="10"/>
  <c r="U30" i="10"/>
  <c r="E31" i="10"/>
  <c r="P31" i="10"/>
  <c r="Q31" i="10"/>
  <c r="R31" i="10"/>
  <c r="S31" i="10"/>
  <c r="T31" i="10"/>
  <c r="U31" i="10"/>
  <c r="B32" i="10"/>
  <c r="E32" i="10" s="1"/>
  <c r="C32" i="10"/>
  <c r="F32" i="10"/>
  <c r="G32" i="10"/>
  <c r="H32" i="10"/>
  <c r="I32" i="10"/>
  <c r="J32" i="10"/>
  <c r="K32" i="10"/>
  <c r="L32" i="10"/>
  <c r="M32" i="10"/>
  <c r="N32" i="10"/>
  <c r="O32" i="10"/>
  <c r="P32" i="10"/>
  <c r="Q32" i="10"/>
  <c r="R32" i="10"/>
  <c r="S32" i="10"/>
  <c r="V32" i="10"/>
  <c r="E34" i="10"/>
  <c r="T34" i="10" s="1"/>
  <c r="P34" i="10"/>
  <c r="Q34" i="10"/>
  <c r="R34" i="10"/>
  <c r="S34" i="10"/>
  <c r="B35" i="10"/>
  <c r="C35" i="10"/>
  <c r="E35" i="10"/>
  <c r="U35" i="10" s="1"/>
  <c r="F35" i="10"/>
  <c r="G35" i="10"/>
  <c r="H35" i="10"/>
  <c r="I35" i="10"/>
  <c r="J35" i="10"/>
  <c r="K35" i="10"/>
  <c r="L35" i="10"/>
  <c r="M35" i="10"/>
  <c r="N35" i="10"/>
  <c r="O35" i="10"/>
  <c r="P35" i="10"/>
  <c r="Q35" i="10"/>
  <c r="R35" i="10"/>
  <c r="S35" i="10"/>
  <c r="T35" i="10"/>
  <c r="V35" i="10"/>
  <c r="W35" i="10"/>
  <c r="E37" i="10"/>
  <c r="P37" i="10"/>
  <c r="Q37" i="10"/>
  <c r="R37" i="10"/>
  <c r="S37" i="10"/>
  <c r="T37" i="10"/>
  <c r="U37" i="10"/>
  <c r="E38" i="10"/>
  <c r="P38" i="10"/>
  <c r="Q38" i="10"/>
  <c r="R38" i="10"/>
  <c r="S38" i="10"/>
  <c r="T38" i="10"/>
  <c r="U38" i="10"/>
  <c r="E39" i="10"/>
  <c r="T39" i="10" s="1"/>
  <c r="P39" i="10"/>
  <c r="Q39" i="10"/>
  <c r="R39" i="10"/>
  <c r="S39" i="10"/>
  <c r="E40" i="10"/>
  <c r="P40" i="10"/>
  <c r="Q40" i="10"/>
  <c r="R40" i="10"/>
  <c r="S40" i="10"/>
  <c r="T40" i="10"/>
  <c r="U40" i="10"/>
  <c r="E41" i="10"/>
  <c r="P41" i="10"/>
  <c r="Q41" i="10"/>
  <c r="R41" i="10"/>
  <c r="S41" i="10"/>
  <c r="T41" i="10"/>
  <c r="U41" i="10"/>
  <c r="B42" i="10"/>
  <c r="C42" i="10"/>
  <c r="E42" i="10"/>
  <c r="F42" i="10"/>
  <c r="G42" i="10"/>
  <c r="H42" i="10"/>
  <c r="P42" i="10" s="1"/>
  <c r="T42" i="10" s="1"/>
  <c r="I42" i="10"/>
  <c r="J42" i="10"/>
  <c r="K42" i="10"/>
  <c r="L42" i="10"/>
  <c r="M42" i="10"/>
  <c r="N42" i="10"/>
  <c r="O42" i="10"/>
  <c r="Q42" i="10"/>
  <c r="R42" i="10"/>
  <c r="S42" i="10"/>
  <c r="U42" i="10"/>
  <c r="V42" i="10"/>
  <c r="W42" i="10"/>
  <c r="E44" i="10"/>
  <c r="P44" i="10"/>
  <c r="Q44" i="10"/>
  <c r="R44" i="10"/>
  <c r="S44" i="10"/>
  <c r="T44" i="10"/>
  <c r="U44" i="10"/>
  <c r="E45" i="10"/>
  <c r="P45" i="10"/>
  <c r="Q45" i="10"/>
  <c r="R45" i="10"/>
  <c r="S45" i="10"/>
  <c r="T45" i="10"/>
  <c r="U45" i="10"/>
  <c r="E46" i="10"/>
  <c r="P46" i="10"/>
  <c r="Q46" i="10"/>
  <c r="R46" i="10"/>
  <c r="S46" i="10"/>
  <c r="T46" i="10"/>
  <c r="U46" i="10"/>
  <c r="E47" i="10"/>
  <c r="U55" i="10" s="1"/>
  <c r="P47" i="10"/>
  <c r="Q47" i="10"/>
  <c r="R47" i="10"/>
  <c r="S47" i="10"/>
  <c r="T47" i="10"/>
  <c r="U47" i="10"/>
  <c r="E48" i="10"/>
  <c r="T48" i="10" s="1"/>
  <c r="P48" i="10"/>
  <c r="Q48" i="10"/>
  <c r="R48" i="10"/>
  <c r="S48" i="10"/>
  <c r="E49" i="10"/>
  <c r="P49" i="10"/>
  <c r="Q49" i="10"/>
  <c r="R49" i="10"/>
  <c r="S49" i="10"/>
  <c r="T49" i="10"/>
  <c r="U49" i="10"/>
  <c r="E50" i="10"/>
  <c r="P50" i="10"/>
  <c r="Q50" i="10"/>
  <c r="R50" i="10"/>
  <c r="S50" i="10"/>
  <c r="T50" i="10"/>
  <c r="U50" i="10"/>
  <c r="E51" i="10"/>
  <c r="T51" i="10" s="1"/>
  <c r="P51" i="10"/>
  <c r="Q51" i="10"/>
  <c r="R51" i="10"/>
  <c r="S51" i="10"/>
  <c r="E52" i="10"/>
  <c r="P52" i="10"/>
  <c r="Q52" i="10"/>
  <c r="R52" i="10"/>
  <c r="S52" i="10"/>
  <c r="T52" i="10"/>
  <c r="U52" i="10"/>
  <c r="E53" i="10"/>
  <c r="P53" i="10"/>
  <c r="Q53" i="10"/>
  <c r="R53" i="10"/>
  <c r="S53" i="10"/>
  <c r="T53" i="10"/>
  <c r="U53" i="10"/>
  <c r="E54" i="10"/>
  <c r="T54" i="10" s="1"/>
  <c r="P54" i="10"/>
  <c r="Q54" i="10"/>
  <c r="R54" i="10"/>
  <c r="S54" i="10"/>
  <c r="B55" i="10"/>
  <c r="C55" i="10"/>
  <c r="E55" i="10"/>
  <c r="F55" i="10"/>
  <c r="G55" i="10"/>
  <c r="H55" i="10"/>
  <c r="I55" i="10"/>
  <c r="J55" i="10"/>
  <c r="K55" i="10"/>
  <c r="L55" i="10"/>
  <c r="M55" i="10"/>
  <c r="N55" i="10"/>
  <c r="O55" i="10"/>
  <c r="P55" i="10"/>
  <c r="Q55" i="10"/>
  <c r="R55" i="10"/>
  <c r="S55" i="10"/>
  <c r="T55" i="10"/>
  <c r="V55" i="10"/>
  <c r="W55" i="10"/>
  <c r="E57" i="10"/>
  <c r="P57" i="10"/>
  <c r="Q57" i="10"/>
  <c r="R57" i="10"/>
  <c r="S57" i="10"/>
  <c r="T57" i="10"/>
  <c r="U57" i="10"/>
  <c r="E58" i="10"/>
  <c r="P58" i="10"/>
  <c r="Q58" i="10"/>
  <c r="R58" i="10"/>
  <c r="S58" i="10"/>
  <c r="T58" i="10"/>
  <c r="U58" i="10"/>
  <c r="E59" i="10"/>
  <c r="T59" i="10" s="1"/>
  <c r="P59" i="10"/>
  <c r="Q59" i="10"/>
  <c r="R59" i="10"/>
  <c r="S59" i="10"/>
  <c r="E60" i="10"/>
  <c r="P60" i="10"/>
  <c r="Q60" i="10"/>
  <c r="R60" i="10"/>
  <c r="S60" i="10"/>
  <c r="T60" i="10"/>
  <c r="U60" i="10"/>
  <c r="B61" i="10"/>
  <c r="C61" i="10"/>
  <c r="E61" i="10"/>
  <c r="T61" i="10" s="1"/>
  <c r="H61" i="10"/>
  <c r="I61" i="10"/>
  <c r="J61" i="10"/>
  <c r="K61" i="10"/>
  <c r="L61" i="10"/>
  <c r="R61" i="10" s="1"/>
  <c r="M61" i="10"/>
  <c r="S61" i="10" s="1"/>
  <c r="N61" i="10"/>
  <c r="O61" i="10"/>
  <c r="P61" i="10"/>
  <c r="Q61" i="10"/>
  <c r="E63" i="10"/>
  <c r="P63" i="10"/>
  <c r="Q63" i="10"/>
  <c r="R63" i="10"/>
  <c r="S63" i="10"/>
  <c r="T63" i="10"/>
  <c r="U63" i="10"/>
  <c r="E64" i="10"/>
  <c r="P64" i="10"/>
  <c r="Q64" i="10"/>
  <c r="R64" i="10"/>
  <c r="S64" i="10"/>
  <c r="T64" i="10"/>
  <c r="U64" i="10"/>
  <c r="E65" i="10"/>
  <c r="T65" i="10" s="1"/>
  <c r="P65" i="10"/>
  <c r="Q65" i="10"/>
  <c r="R65" i="10"/>
  <c r="S65" i="10"/>
  <c r="E66" i="10"/>
  <c r="P66" i="10"/>
  <c r="Q66" i="10"/>
  <c r="R66" i="10"/>
  <c r="S66" i="10"/>
  <c r="T66" i="10"/>
  <c r="U66" i="10"/>
  <c r="E67" i="10"/>
  <c r="P67" i="10"/>
  <c r="Q67" i="10"/>
  <c r="R67" i="10"/>
  <c r="S67" i="10"/>
  <c r="T67" i="10"/>
  <c r="U67" i="10"/>
  <c r="B68" i="10"/>
  <c r="C68" i="10"/>
  <c r="E68" i="10"/>
  <c r="F68" i="10"/>
  <c r="G68" i="10"/>
  <c r="H68" i="10"/>
  <c r="I68" i="10"/>
  <c r="J68" i="10"/>
  <c r="K68" i="10"/>
  <c r="L68" i="10"/>
  <c r="M68" i="10"/>
  <c r="N68" i="10"/>
  <c r="O68" i="10"/>
  <c r="P68" i="10"/>
  <c r="Q68" i="10"/>
  <c r="R68" i="10"/>
  <c r="S68" i="10"/>
  <c r="V68" i="10"/>
  <c r="W68" i="10"/>
  <c r="B69" i="10"/>
  <c r="C69" i="10"/>
  <c r="E69" i="10"/>
  <c r="F69" i="10"/>
  <c r="G69" i="10"/>
  <c r="H69" i="10"/>
  <c r="P69" i="10" s="1"/>
  <c r="I69" i="10"/>
  <c r="J69" i="10"/>
  <c r="K69" i="10"/>
  <c r="L69" i="10"/>
  <c r="M69" i="10"/>
  <c r="N69" i="10"/>
  <c r="O69" i="10"/>
  <c r="Q69" i="10"/>
  <c r="R69" i="10"/>
  <c r="S69" i="10"/>
  <c r="V69" i="10"/>
  <c r="W69" i="10"/>
  <c r="E71" i="10"/>
  <c r="T74" i="10" s="1"/>
  <c r="P71" i="10"/>
  <c r="Q71" i="10"/>
  <c r="R71" i="10"/>
  <c r="S71" i="10"/>
  <c r="T71" i="10"/>
  <c r="U71" i="10"/>
  <c r="E72" i="10"/>
  <c r="P72" i="10"/>
  <c r="Q72" i="10"/>
  <c r="R72" i="10"/>
  <c r="S72" i="10"/>
  <c r="T72" i="10"/>
  <c r="U72" i="10"/>
  <c r="B73" i="10"/>
  <c r="C73" i="10"/>
  <c r="E73" i="10"/>
  <c r="F73" i="10"/>
  <c r="G73" i="10"/>
  <c r="H73" i="10"/>
  <c r="I73" i="10"/>
  <c r="J73" i="10"/>
  <c r="K73" i="10"/>
  <c r="L73" i="10"/>
  <c r="R73" i="10" s="1"/>
  <c r="M73" i="10"/>
  <c r="S73" i="10" s="1"/>
  <c r="N73" i="10"/>
  <c r="O73" i="10"/>
  <c r="P73" i="10"/>
  <c r="Q73" i="10"/>
  <c r="V73" i="10"/>
  <c r="W73" i="10"/>
  <c r="B74" i="10"/>
  <c r="C74" i="10"/>
  <c r="E74" i="10"/>
  <c r="F74" i="10"/>
  <c r="G74" i="10"/>
  <c r="H74" i="10"/>
  <c r="I74" i="10"/>
  <c r="J74" i="10"/>
  <c r="K74" i="10"/>
  <c r="L74" i="10"/>
  <c r="M74" i="10"/>
  <c r="S74" i="10" s="1"/>
  <c r="N74" i="10"/>
  <c r="O74" i="10"/>
  <c r="P74" i="10"/>
  <c r="Q74" i="10"/>
  <c r="R74" i="10"/>
  <c r="V74" i="10"/>
  <c r="W74" i="10"/>
  <c r="B75" i="10"/>
  <c r="C75" i="10"/>
  <c r="E75" i="10"/>
  <c r="F75" i="10"/>
  <c r="G75" i="10"/>
  <c r="H75" i="10"/>
  <c r="I75" i="10"/>
  <c r="J75" i="10"/>
  <c r="K75" i="10"/>
  <c r="L75" i="10"/>
  <c r="M75" i="10"/>
  <c r="N75" i="10"/>
  <c r="O75" i="10"/>
  <c r="P75" i="10"/>
  <c r="Q75" i="10"/>
  <c r="R75" i="10"/>
  <c r="S75" i="10"/>
  <c r="V75" i="10"/>
  <c r="W75" i="10"/>
  <c r="A79" i="10"/>
  <c r="B82" i="10"/>
  <c r="C82" i="10"/>
  <c r="D82" i="10"/>
  <c r="F82" i="10"/>
  <c r="G82" i="10"/>
  <c r="H82" i="10"/>
  <c r="I82" i="10"/>
  <c r="J82" i="10"/>
  <c r="K82" i="10"/>
  <c r="L82" i="10"/>
  <c r="M82" i="10"/>
  <c r="E83" i="10"/>
  <c r="E82" i="10" s="1"/>
  <c r="E84" i="10"/>
  <c r="E85" i="10"/>
  <c r="E86" i="10"/>
  <c r="B87" i="10"/>
  <c r="C87" i="10"/>
  <c r="D87" i="10"/>
  <c r="F87" i="10"/>
  <c r="G87" i="10"/>
  <c r="H87" i="10"/>
  <c r="I87" i="10"/>
  <c r="J87" i="10"/>
  <c r="K87" i="10"/>
  <c r="L87" i="10"/>
  <c r="M87" i="10"/>
  <c r="N87" i="10"/>
  <c r="O87" i="10"/>
  <c r="E88" i="10"/>
  <c r="T87" i="10" s="1"/>
  <c r="P88" i="10"/>
  <c r="P87" i="10" s="1"/>
  <c r="Q88" i="10"/>
  <c r="Q87" i="10" s="1"/>
  <c r="R88" i="10"/>
  <c r="S88" i="10"/>
  <c r="E89" i="10"/>
  <c r="P89" i="10"/>
  <c r="Q89" i="10"/>
  <c r="R89" i="10"/>
  <c r="S89" i="10"/>
  <c r="T89" i="10"/>
  <c r="U89" i="10"/>
  <c r="E90" i="10"/>
  <c r="P90" i="10"/>
  <c r="Q90" i="10"/>
  <c r="R90" i="10"/>
  <c r="S90" i="10"/>
  <c r="T90" i="10"/>
  <c r="U90" i="10"/>
  <c r="E91" i="10"/>
  <c r="T91" i="10" s="1"/>
  <c r="P91" i="10"/>
  <c r="Q91" i="10"/>
  <c r="R91" i="10"/>
  <c r="R87" i="10" s="1"/>
  <c r="S91" i="10"/>
  <c r="E92" i="10"/>
  <c r="P92" i="10"/>
  <c r="Q92" i="10"/>
  <c r="R92" i="10"/>
  <c r="S92" i="10"/>
  <c r="T92" i="10"/>
  <c r="U92" i="10"/>
  <c r="E93" i="10"/>
  <c r="P93" i="10"/>
  <c r="Q93" i="10"/>
  <c r="R93" i="10"/>
  <c r="S93" i="10"/>
  <c r="T93" i="10"/>
  <c r="U93" i="10"/>
  <c r="E94" i="10"/>
  <c r="T94" i="10" s="1"/>
  <c r="P94" i="10"/>
  <c r="Q94" i="10"/>
  <c r="R94" i="10"/>
  <c r="S94" i="10"/>
  <c r="S87" i="10" s="1"/>
  <c r="E95" i="10"/>
  <c r="P95" i="10"/>
  <c r="Q95" i="10"/>
  <c r="R95" i="10"/>
  <c r="S95" i="10"/>
  <c r="T95" i="10"/>
  <c r="U95" i="10"/>
  <c r="E96" i="10"/>
  <c r="P96" i="10"/>
  <c r="Q96" i="10"/>
  <c r="R96" i="10"/>
  <c r="S96" i="10"/>
  <c r="T96" i="10"/>
  <c r="U96" i="10"/>
  <c r="B97" i="10"/>
  <c r="B114" i="10" s="1"/>
  <c r="C97" i="10"/>
  <c r="C114" i="10" s="1"/>
  <c r="D97" i="10"/>
  <c r="D114" i="10" s="1"/>
  <c r="F97" i="10"/>
  <c r="F114" i="10" s="1"/>
  <c r="G97" i="10"/>
  <c r="G114" i="10" s="1"/>
  <c r="H97" i="10"/>
  <c r="I97" i="10"/>
  <c r="J97" i="10"/>
  <c r="K97" i="10"/>
  <c r="L97" i="10"/>
  <c r="M97" i="10"/>
  <c r="R97" i="10"/>
  <c r="S97" i="10"/>
  <c r="E98" i="10"/>
  <c r="R98" i="10"/>
  <c r="S98" i="10"/>
  <c r="T98" i="10"/>
  <c r="U98" i="10"/>
  <c r="E99" i="10"/>
  <c r="R99" i="10"/>
  <c r="S99" i="10"/>
  <c r="T99" i="10"/>
  <c r="U99" i="10"/>
  <c r="E100" i="10"/>
  <c r="T100" i="10" s="1"/>
  <c r="R100" i="10"/>
  <c r="S100" i="10"/>
  <c r="E101" i="10"/>
  <c r="R101" i="10"/>
  <c r="S101" i="10"/>
  <c r="T101" i="10"/>
  <c r="U101" i="10"/>
  <c r="E102" i="10"/>
  <c r="R102" i="10"/>
  <c r="S102" i="10"/>
  <c r="T102" i="10"/>
  <c r="U102" i="10"/>
  <c r="E103" i="10"/>
  <c r="R103" i="10"/>
  <c r="S103" i="10"/>
  <c r="T103" i="10"/>
  <c r="U103" i="10"/>
  <c r="E104" i="10"/>
  <c r="U104" i="10" s="1"/>
  <c r="R104" i="10"/>
  <c r="S104" i="10"/>
  <c r="T104" i="10"/>
  <c r="E105" i="10"/>
  <c r="R105" i="10"/>
  <c r="S105" i="10"/>
  <c r="T105" i="10"/>
  <c r="U105" i="10"/>
  <c r="E106" i="10"/>
  <c r="R106" i="10"/>
  <c r="S106" i="10"/>
  <c r="T106" i="10"/>
  <c r="U106" i="10"/>
  <c r="E107" i="10"/>
  <c r="R107" i="10"/>
  <c r="S107" i="10"/>
  <c r="T107" i="10"/>
  <c r="U107" i="10"/>
  <c r="E108" i="10"/>
  <c r="R108" i="10"/>
  <c r="S108" i="10"/>
  <c r="T108" i="10"/>
  <c r="U108" i="10"/>
  <c r="E109" i="10"/>
  <c r="T109" i="10" s="1"/>
  <c r="R109" i="10"/>
  <c r="S109" i="10"/>
  <c r="E110" i="10"/>
  <c r="R110" i="10"/>
  <c r="S110" i="10"/>
  <c r="T110" i="10"/>
  <c r="U110" i="10"/>
  <c r="E111" i="10"/>
  <c r="R111" i="10"/>
  <c r="S111" i="10"/>
  <c r="T111" i="10"/>
  <c r="U111" i="10"/>
  <c r="E112" i="10"/>
  <c r="R112" i="10"/>
  <c r="S112" i="10"/>
  <c r="T112" i="10"/>
  <c r="U112" i="10"/>
  <c r="R113" i="10"/>
  <c r="S113" i="10"/>
  <c r="T113" i="10"/>
  <c r="U113" i="10"/>
  <c r="H114" i="10"/>
  <c r="I114" i="10"/>
  <c r="J114" i="10"/>
  <c r="K114" i="10"/>
  <c r="L114" i="10"/>
  <c r="M114" i="10"/>
  <c r="N114" i="10"/>
  <c r="O114" i="10"/>
  <c r="R114" i="10"/>
  <c r="S114" i="10"/>
  <c r="B115" i="10"/>
  <c r="C115" i="10"/>
  <c r="D115" i="10"/>
  <c r="F115" i="10"/>
  <c r="G115" i="10"/>
  <c r="H115" i="10"/>
  <c r="I115" i="10"/>
  <c r="J115" i="10"/>
  <c r="K115" i="10"/>
  <c r="L115" i="10"/>
  <c r="M115" i="10"/>
  <c r="N115" i="10"/>
  <c r="O115" i="10"/>
  <c r="R115" i="10"/>
  <c r="S115" i="10"/>
  <c r="T32" i="10" l="1"/>
  <c r="U32" i="10"/>
  <c r="T26" i="10"/>
  <c r="Q115" i="10"/>
  <c r="Q114" i="10"/>
  <c r="P115" i="10"/>
  <c r="P114" i="10"/>
  <c r="E97" i="10"/>
  <c r="U87" i="10"/>
  <c r="U68" i="10"/>
  <c r="T68" i="10"/>
  <c r="U26" i="10"/>
  <c r="T69" i="10"/>
  <c r="U17" i="10"/>
  <c r="U48" i="10"/>
  <c r="U12" i="10"/>
  <c r="U51" i="10"/>
  <c r="U15" i="10"/>
  <c r="U109" i="10"/>
  <c r="U88" i="10"/>
  <c r="U73" i="10"/>
  <c r="U61" i="10"/>
  <c r="U54" i="10"/>
  <c r="U34" i="10"/>
  <c r="U100" i="10"/>
  <c r="U91" i="10"/>
  <c r="T88" i="10"/>
  <c r="E87" i="10"/>
  <c r="E115" i="10" s="1"/>
  <c r="U74" i="10"/>
  <c r="T73" i="10"/>
  <c r="U65" i="10"/>
  <c r="U20" i="10"/>
  <c r="U94" i="10"/>
  <c r="U59" i="10"/>
  <c r="U39" i="10"/>
  <c r="U23" i="10"/>
  <c r="U69" i="10"/>
  <c r="E9" i="9"/>
  <c r="P9" i="9"/>
  <c r="Q9" i="9"/>
  <c r="R9" i="9"/>
  <c r="S9" i="9"/>
  <c r="T9" i="9"/>
  <c r="U9" i="9"/>
  <c r="E10" i="9"/>
  <c r="T75" i="9" s="1"/>
  <c r="P10" i="9"/>
  <c r="Q10" i="9"/>
  <c r="R10" i="9"/>
  <c r="S10" i="9"/>
  <c r="T10" i="9"/>
  <c r="U10" i="9"/>
  <c r="E11" i="9"/>
  <c r="T17" i="9" s="1"/>
  <c r="P11" i="9"/>
  <c r="Q11" i="9"/>
  <c r="R11" i="9"/>
  <c r="S11" i="9"/>
  <c r="E12" i="9"/>
  <c r="T12" i="9" s="1"/>
  <c r="P12" i="9"/>
  <c r="Q12" i="9"/>
  <c r="R12" i="9"/>
  <c r="S12" i="9"/>
  <c r="U12" i="9"/>
  <c r="E13" i="9"/>
  <c r="P13" i="9"/>
  <c r="Q13" i="9"/>
  <c r="R13" i="9"/>
  <c r="S13" i="9"/>
  <c r="T13" i="9"/>
  <c r="U13" i="9"/>
  <c r="E14" i="9"/>
  <c r="U14" i="9" s="1"/>
  <c r="P14" i="9"/>
  <c r="Q14" i="9"/>
  <c r="R14" i="9"/>
  <c r="S14" i="9"/>
  <c r="T14" i="9"/>
  <c r="E15" i="9"/>
  <c r="T15" i="9" s="1"/>
  <c r="P15" i="9"/>
  <c r="Q15" i="9"/>
  <c r="R15" i="9"/>
  <c r="S15" i="9"/>
  <c r="U15" i="9"/>
  <c r="E16" i="9"/>
  <c r="P16" i="9"/>
  <c r="Q16" i="9"/>
  <c r="R16" i="9"/>
  <c r="S16" i="9"/>
  <c r="T16" i="9"/>
  <c r="U16" i="9"/>
  <c r="B17" i="9"/>
  <c r="C17" i="9"/>
  <c r="E17" i="9"/>
  <c r="F17" i="9"/>
  <c r="G17" i="9"/>
  <c r="H17" i="9"/>
  <c r="P17" i="9" s="1"/>
  <c r="I17" i="9"/>
  <c r="Q17" i="9" s="1"/>
  <c r="J17" i="9"/>
  <c r="K17" i="9"/>
  <c r="L17" i="9"/>
  <c r="M17" i="9"/>
  <c r="N17" i="9"/>
  <c r="O17" i="9"/>
  <c r="R17" i="9"/>
  <c r="S17" i="9"/>
  <c r="V17" i="9"/>
  <c r="W17" i="9"/>
  <c r="E19" i="9"/>
  <c r="P19" i="9"/>
  <c r="Q19" i="9"/>
  <c r="R19" i="9"/>
  <c r="S19" i="9"/>
  <c r="T19" i="9"/>
  <c r="U19" i="9"/>
  <c r="E20" i="9"/>
  <c r="T20" i="9" s="1"/>
  <c r="P20" i="9"/>
  <c r="Q20" i="9"/>
  <c r="R20" i="9"/>
  <c r="S20" i="9"/>
  <c r="E21" i="9"/>
  <c r="P21" i="9"/>
  <c r="Q21" i="9"/>
  <c r="R21" i="9"/>
  <c r="S21" i="9"/>
  <c r="T21" i="9"/>
  <c r="U21" i="9"/>
  <c r="E22" i="9"/>
  <c r="P22" i="9"/>
  <c r="Q22" i="9"/>
  <c r="R22" i="9"/>
  <c r="S22" i="9"/>
  <c r="T22" i="9"/>
  <c r="U22" i="9"/>
  <c r="E23" i="9"/>
  <c r="T23" i="9" s="1"/>
  <c r="P23" i="9"/>
  <c r="Q23" i="9"/>
  <c r="R23" i="9"/>
  <c r="S23" i="9"/>
  <c r="E24" i="9"/>
  <c r="P24" i="9"/>
  <c r="Q24" i="9"/>
  <c r="R24" i="9"/>
  <c r="S24" i="9"/>
  <c r="T24" i="9"/>
  <c r="U24" i="9"/>
  <c r="E25" i="9"/>
  <c r="P25" i="9"/>
  <c r="Q25" i="9"/>
  <c r="R25" i="9"/>
  <c r="S25" i="9"/>
  <c r="T25" i="9"/>
  <c r="U25" i="9"/>
  <c r="B26" i="9"/>
  <c r="C26" i="9"/>
  <c r="E26" i="9"/>
  <c r="F26" i="9"/>
  <c r="G26" i="9"/>
  <c r="H26" i="9"/>
  <c r="I26" i="9"/>
  <c r="J26" i="9"/>
  <c r="K26" i="9"/>
  <c r="L26" i="9"/>
  <c r="M26" i="9"/>
  <c r="N26" i="9"/>
  <c r="O26" i="9"/>
  <c r="Q26" i="9" s="1"/>
  <c r="P26" i="9"/>
  <c r="R26" i="9"/>
  <c r="S26" i="9"/>
  <c r="V26" i="9"/>
  <c r="W26" i="9"/>
  <c r="E28" i="9"/>
  <c r="T28" i="9" s="1"/>
  <c r="P28" i="9"/>
  <c r="Q28" i="9"/>
  <c r="R28" i="9"/>
  <c r="S28" i="9"/>
  <c r="E29" i="9"/>
  <c r="P29" i="9"/>
  <c r="Q29" i="9"/>
  <c r="R29" i="9"/>
  <c r="S29" i="9"/>
  <c r="T29" i="9"/>
  <c r="U29" i="9"/>
  <c r="E30" i="9"/>
  <c r="P30" i="9"/>
  <c r="Q30" i="9"/>
  <c r="R30" i="9"/>
  <c r="S30" i="9"/>
  <c r="T30" i="9"/>
  <c r="U30" i="9"/>
  <c r="E31" i="9"/>
  <c r="T31" i="9" s="1"/>
  <c r="P31" i="9"/>
  <c r="Q31" i="9"/>
  <c r="R31" i="9"/>
  <c r="S31" i="9"/>
  <c r="B32" i="9"/>
  <c r="E32" i="9" s="1"/>
  <c r="C32" i="9"/>
  <c r="F32" i="9"/>
  <c r="G32" i="9"/>
  <c r="H32" i="9"/>
  <c r="I32" i="9"/>
  <c r="J32" i="9"/>
  <c r="K32" i="9"/>
  <c r="L32" i="9"/>
  <c r="M32" i="9"/>
  <c r="N32" i="9"/>
  <c r="P32" i="9" s="1"/>
  <c r="O32" i="9"/>
  <c r="Q32" i="9"/>
  <c r="R32" i="9"/>
  <c r="S32" i="9"/>
  <c r="V32" i="9"/>
  <c r="E34" i="9"/>
  <c r="T34" i="9" s="1"/>
  <c r="P34" i="9"/>
  <c r="Q34" i="9"/>
  <c r="U34" i="9" s="1"/>
  <c r="R34" i="9"/>
  <c r="S34" i="9"/>
  <c r="B35" i="9"/>
  <c r="C35" i="9"/>
  <c r="E35" i="9"/>
  <c r="U35" i="9" s="1"/>
  <c r="F35" i="9"/>
  <c r="G35" i="9"/>
  <c r="H35" i="9"/>
  <c r="I35" i="9"/>
  <c r="J35" i="9"/>
  <c r="K35" i="9"/>
  <c r="L35" i="9"/>
  <c r="R35" i="9" s="1"/>
  <c r="M35" i="9"/>
  <c r="S35" i="9" s="1"/>
  <c r="N35" i="9"/>
  <c r="O35" i="9"/>
  <c r="P35" i="9"/>
  <c r="Q35" i="9"/>
  <c r="V35" i="9"/>
  <c r="W35" i="9"/>
  <c r="E37" i="9"/>
  <c r="P37" i="9"/>
  <c r="Q37" i="9"/>
  <c r="R37" i="9"/>
  <c r="S37" i="9"/>
  <c r="T37" i="9"/>
  <c r="U37" i="9"/>
  <c r="E38" i="9"/>
  <c r="P38" i="9"/>
  <c r="Q38" i="9"/>
  <c r="R38" i="9"/>
  <c r="S38" i="9"/>
  <c r="T38" i="9"/>
  <c r="U38" i="9"/>
  <c r="E39" i="9"/>
  <c r="T39" i="9" s="1"/>
  <c r="P39" i="9"/>
  <c r="Q39" i="9"/>
  <c r="R39" i="9"/>
  <c r="S39" i="9"/>
  <c r="E40" i="9"/>
  <c r="P40" i="9"/>
  <c r="Q40" i="9"/>
  <c r="R40" i="9"/>
  <c r="S40" i="9"/>
  <c r="T40" i="9"/>
  <c r="U40" i="9"/>
  <c r="E41" i="9"/>
  <c r="P41" i="9"/>
  <c r="Q41" i="9"/>
  <c r="R41" i="9"/>
  <c r="S41" i="9"/>
  <c r="T41" i="9"/>
  <c r="U41" i="9"/>
  <c r="B42" i="9"/>
  <c r="C42" i="9"/>
  <c r="E42" i="9"/>
  <c r="F42" i="9"/>
  <c r="G42" i="9"/>
  <c r="H42" i="9"/>
  <c r="I42" i="9"/>
  <c r="J42" i="9"/>
  <c r="K42" i="9"/>
  <c r="L42" i="9"/>
  <c r="M42" i="9"/>
  <c r="N42" i="9"/>
  <c r="O42" i="9"/>
  <c r="P42" i="9"/>
  <c r="Q42" i="9"/>
  <c r="R42" i="9"/>
  <c r="S42" i="9"/>
  <c r="T42" i="9"/>
  <c r="U42" i="9"/>
  <c r="V42" i="9"/>
  <c r="W42" i="9"/>
  <c r="E44" i="9"/>
  <c r="T44" i="9" s="1"/>
  <c r="P44" i="9"/>
  <c r="Q44" i="9"/>
  <c r="R44" i="9"/>
  <c r="S44" i="9"/>
  <c r="E45" i="9"/>
  <c r="P45" i="9"/>
  <c r="Q45" i="9"/>
  <c r="R45" i="9"/>
  <c r="S45" i="9"/>
  <c r="T45" i="9"/>
  <c r="U45" i="9"/>
  <c r="E46" i="9"/>
  <c r="P46" i="9"/>
  <c r="Q46" i="9"/>
  <c r="R46" i="9"/>
  <c r="S46" i="9"/>
  <c r="T46" i="9"/>
  <c r="U46" i="9"/>
  <c r="E47" i="9"/>
  <c r="U55" i="9" s="1"/>
  <c r="P47" i="9"/>
  <c r="Q47" i="9"/>
  <c r="R47" i="9"/>
  <c r="S47" i="9"/>
  <c r="E48" i="9"/>
  <c r="T48" i="9" s="1"/>
  <c r="P48" i="9"/>
  <c r="Q48" i="9"/>
  <c r="R48" i="9"/>
  <c r="S48" i="9"/>
  <c r="U48" i="9"/>
  <c r="E49" i="9"/>
  <c r="P49" i="9"/>
  <c r="Q49" i="9"/>
  <c r="R49" i="9"/>
  <c r="S49" i="9"/>
  <c r="T49" i="9"/>
  <c r="U49" i="9"/>
  <c r="E50" i="9"/>
  <c r="U50" i="9" s="1"/>
  <c r="P50" i="9"/>
  <c r="Q50" i="9"/>
  <c r="R50" i="9"/>
  <c r="S50" i="9"/>
  <c r="T50" i="9"/>
  <c r="E51" i="9"/>
  <c r="T51" i="9" s="1"/>
  <c r="P51" i="9"/>
  <c r="Q51" i="9"/>
  <c r="R51" i="9"/>
  <c r="S51" i="9"/>
  <c r="U51" i="9"/>
  <c r="E52" i="9"/>
  <c r="P52" i="9"/>
  <c r="Q52" i="9"/>
  <c r="R52" i="9"/>
  <c r="S52" i="9"/>
  <c r="T52" i="9"/>
  <c r="U52" i="9"/>
  <c r="E53" i="9"/>
  <c r="P53" i="9"/>
  <c r="Q53" i="9"/>
  <c r="R53" i="9"/>
  <c r="S53" i="9"/>
  <c r="T53" i="9"/>
  <c r="U53" i="9"/>
  <c r="E54" i="9"/>
  <c r="T54" i="9" s="1"/>
  <c r="P54" i="9"/>
  <c r="Q54" i="9"/>
  <c r="U54" i="9" s="1"/>
  <c r="R54" i="9"/>
  <c r="S54" i="9"/>
  <c r="B55" i="9"/>
  <c r="C55" i="9"/>
  <c r="E55" i="9"/>
  <c r="F55" i="9"/>
  <c r="G55" i="9"/>
  <c r="H55" i="9"/>
  <c r="I55" i="9"/>
  <c r="J55" i="9"/>
  <c r="K55" i="9"/>
  <c r="L55" i="9"/>
  <c r="R55" i="9" s="1"/>
  <c r="M55" i="9"/>
  <c r="S55" i="9" s="1"/>
  <c r="N55" i="9"/>
  <c r="O55" i="9"/>
  <c r="P55" i="9"/>
  <c r="Q55" i="9"/>
  <c r="V55" i="9"/>
  <c r="W55" i="9"/>
  <c r="E57" i="9"/>
  <c r="P57" i="9"/>
  <c r="Q57" i="9"/>
  <c r="R57" i="9"/>
  <c r="S57" i="9"/>
  <c r="T57" i="9"/>
  <c r="U57" i="9"/>
  <c r="E58" i="9"/>
  <c r="P58" i="9"/>
  <c r="Q58" i="9"/>
  <c r="R58" i="9"/>
  <c r="S58" i="9"/>
  <c r="T58" i="9"/>
  <c r="U58" i="9"/>
  <c r="E59" i="9"/>
  <c r="T59" i="9" s="1"/>
  <c r="P59" i="9"/>
  <c r="Q59" i="9"/>
  <c r="R59" i="9"/>
  <c r="S59" i="9"/>
  <c r="E60" i="9"/>
  <c r="P60" i="9"/>
  <c r="Q60" i="9"/>
  <c r="R60" i="9"/>
  <c r="S60" i="9"/>
  <c r="T60" i="9"/>
  <c r="U60" i="9"/>
  <c r="B61" i="9"/>
  <c r="C61" i="9"/>
  <c r="E61" i="9"/>
  <c r="T61" i="9" s="1"/>
  <c r="H61" i="9"/>
  <c r="P61" i="9" s="1"/>
  <c r="I61" i="9"/>
  <c r="Q61" i="9" s="1"/>
  <c r="J61" i="9"/>
  <c r="K61" i="9"/>
  <c r="L61" i="9"/>
  <c r="R61" i="9" s="1"/>
  <c r="M61" i="9"/>
  <c r="S61" i="9" s="1"/>
  <c r="N61" i="9"/>
  <c r="O61" i="9"/>
  <c r="E63" i="9"/>
  <c r="P63" i="9"/>
  <c r="Q63" i="9"/>
  <c r="R63" i="9"/>
  <c r="S63" i="9"/>
  <c r="T63" i="9"/>
  <c r="U63" i="9"/>
  <c r="E64" i="9"/>
  <c r="P64" i="9"/>
  <c r="Q64" i="9"/>
  <c r="R64" i="9"/>
  <c r="S64" i="9"/>
  <c r="T64" i="9"/>
  <c r="U64" i="9"/>
  <c r="E65" i="9"/>
  <c r="T65" i="9" s="1"/>
  <c r="P65" i="9"/>
  <c r="Q65" i="9"/>
  <c r="R65" i="9"/>
  <c r="S65" i="9"/>
  <c r="E66" i="9"/>
  <c r="P66" i="9"/>
  <c r="Q66" i="9"/>
  <c r="R66" i="9"/>
  <c r="S66" i="9"/>
  <c r="T66" i="9"/>
  <c r="U66" i="9"/>
  <c r="E67" i="9"/>
  <c r="P67" i="9"/>
  <c r="Q67" i="9"/>
  <c r="R67" i="9"/>
  <c r="S67" i="9"/>
  <c r="T67" i="9"/>
  <c r="U67" i="9"/>
  <c r="B68" i="9"/>
  <c r="E68" i="9" s="1"/>
  <c r="C68" i="9"/>
  <c r="F68" i="9"/>
  <c r="G68" i="9"/>
  <c r="H68" i="9"/>
  <c r="I68" i="9"/>
  <c r="J68" i="9"/>
  <c r="K68" i="9"/>
  <c r="L68" i="9"/>
  <c r="M68" i="9"/>
  <c r="N68" i="9"/>
  <c r="O68" i="9"/>
  <c r="P68" i="9"/>
  <c r="Q68" i="9"/>
  <c r="R68" i="9"/>
  <c r="S68" i="9"/>
  <c r="V68" i="9"/>
  <c r="W68" i="9"/>
  <c r="B69" i="9"/>
  <c r="C69" i="9"/>
  <c r="E69" i="9"/>
  <c r="F69" i="9"/>
  <c r="G69" i="9"/>
  <c r="H69" i="9"/>
  <c r="I69" i="9"/>
  <c r="J69" i="9"/>
  <c r="K69" i="9"/>
  <c r="L69" i="9"/>
  <c r="M69" i="9"/>
  <c r="N69" i="9"/>
  <c r="O69" i="9"/>
  <c r="P69" i="9"/>
  <c r="Q69" i="9"/>
  <c r="R69" i="9"/>
  <c r="S69" i="9"/>
  <c r="V69" i="9"/>
  <c r="W69" i="9"/>
  <c r="E71" i="9"/>
  <c r="T74" i="9" s="1"/>
  <c r="P71" i="9"/>
  <c r="Q71" i="9"/>
  <c r="R71" i="9"/>
  <c r="S71" i="9"/>
  <c r="E72" i="9"/>
  <c r="P72" i="9"/>
  <c r="Q72" i="9"/>
  <c r="R72" i="9"/>
  <c r="S72" i="9"/>
  <c r="T72" i="9"/>
  <c r="U72" i="9"/>
  <c r="B73" i="9"/>
  <c r="C73" i="9"/>
  <c r="E73" i="9"/>
  <c r="F73" i="9"/>
  <c r="G73" i="9"/>
  <c r="H73" i="9"/>
  <c r="P73" i="9" s="1"/>
  <c r="I73" i="9"/>
  <c r="Q73" i="9" s="1"/>
  <c r="J73" i="9"/>
  <c r="K73" i="9"/>
  <c r="L73" i="9"/>
  <c r="R73" i="9" s="1"/>
  <c r="M73" i="9"/>
  <c r="S73" i="9" s="1"/>
  <c r="N73" i="9"/>
  <c r="O73" i="9"/>
  <c r="V73" i="9"/>
  <c r="W73" i="9"/>
  <c r="B74" i="9"/>
  <c r="C74" i="9"/>
  <c r="E74" i="9" s="1"/>
  <c r="F74" i="9"/>
  <c r="G74" i="9"/>
  <c r="H74" i="9"/>
  <c r="P74" i="9" s="1"/>
  <c r="I74" i="9"/>
  <c r="Q74" i="9" s="1"/>
  <c r="J74" i="9"/>
  <c r="K74" i="9"/>
  <c r="L74" i="9"/>
  <c r="R74" i="9" s="1"/>
  <c r="M74" i="9"/>
  <c r="S74" i="9" s="1"/>
  <c r="N74" i="9"/>
  <c r="O74" i="9"/>
  <c r="V74" i="9"/>
  <c r="W74" i="9"/>
  <c r="B75" i="9"/>
  <c r="C75" i="9"/>
  <c r="E75" i="9"/>
  <c r="F75" i="9"/>
  <c r="G75" i="9"/>
  <c r="H75" i="9"/>
  <c r="I75" i="9"/>
  <c r="Q75" i="9" s="1"/>
  <c r="J75" i="9"/>
  <c r="K75" i="9"/>
  <c r="L75" i="9"/>
  <c r="R75" i="9" s="1"/>
  <c r="M75" i="9"/>
  <c r="S75" i="9" s="1"/>
  <c r="N75" i="9"/>
  <c r="O75" i="9"/>
  <c r="P75" i="9"/>
  <c r="V75" i="9"/>
  <c r="W75" i="9"/>
  <c r="A79" i="9"/>
  <c r="B82" i="9"/>
  <c r="C82" i="9"/>
  <c r="D82" i="9"/>
  <c r="F82" i="9"/>
  <c r="G82" i="9"/>
  <c r="H82" i="9"/>
  <c r="I82" i="9"/>
  <c r="J82" i="9"/>
  <c r="K82" i="9"/>
  <c r="L82" i="9"/>
  <c r="M82" i="9"/>
  <c r="E83" i="9"/>
  <c r="E82" i="9" s="1"/>
  <c r="E84" i="9"/>
  <c r="E85" i="9"/>
  <c r="E86" i="9"/>
  <c r="B87" i="9"/>
  <c r="C87" i="9"/>
  <c r="D87" i="9"/>
  <c r="F87" i="9"/>
  <c r="F115" i="9" s="1"/>
  <c r="G87" i="9"/>
  <c r="G115" i="9" s="1"/>
  <c r="H87" i="9"/>
  <c r="I87" i="9"/>
  <c r="J87" i="9"/>
  <c r="K87" i="9"/>
  <c r="L87" i="9"/>
  <c r="M87" i="9"/>
  <c r="N87" i="9"/>
  <c r="O87" i="9"/>
  <c r="Q87" i="9"/>
  <c r="R87" i="9"/>
  <c r="S87" i="9"/>
  <c r="E88" i="9"/>
  <c r="E87" i="9" s="1"/>
  <c r="E115" i="9" s="1"/>
  <c r="P88" i="9"/>
  <c r="Q88" i="9"/>
  <c r="R88" i="9"/>
  <c r="S88" i="9"/>
  <c r="U88" i="9"/>
  <c r="E89" i="9"/>
  <c r="P89" i="9"/>
  <c r="Q89" i="9"/>
  <c r="R89" i="9"/>
  <c r="S89" i="9"/>
  <c r="T89" i="9"/>
  <c r="U89" i="9"/>
  <c r="E90" i="9"/>
  <c r="P90" i="9"/>
  <c r="Q90" i="9"/>
  <c r="R90" i="9"/>
  <c r="S90" i="9"/>
  <c r="T90" i="9"/>
  <c r="U90" i="9"/>
  <c r="E91" i="9"/>
  <c r="T91" i="9" s="1"/>
  <c r="P91" i="9"/>
  <c r="Q91" i="9"/>
  <c r="R91" i="9"/>
  <c r="S91" i="9"/>
  <c r="E92" i="9"/>
  <c r="P92" i="9"/>
  <c r="Q92" i="9"/>
  <c r="R92" i="9"/>
  <c r="S92" i="9"/>
  <c r="T92" i="9"/>
  <c r="U92" i="9"/>
  <c r="E93" i="9"/>
  <c r="P93" i="9"/>
  <c r="Q93" i="9"/>
  <c r="R93" i="9"/>
  <c r="S93" i="9"/>
  <c r="T93" i="9"/>
  <c r="U93" i="9"/>
  <c r="E94" i="9"/>
  <c r="T94" i="9" s="1"/>
  <c r="P94" i="9"/>
  <c r="P87" i="9" s="1"/>
  <c r="Q94" i="9"/>
  <c r="R94" i="9"/>
  <c r="S94" i="9"/>
  <c r="E95" i="9"/>
  <c r="P95" i="9"/>
  <c r="Q95" i="9"/>
  <c r="R95" i="9"/>
  <c r="S95" i="9"/>
  <c r="T95" i="9"/>
  <c r="U95" i="9"/>
  <c r="E96" i="9"/>
  <c r="P96" i="9"/>
  <c r="Q96" i="9"/>
  <c r="R96" i="9"/>
  <c r="S96" i="9"/>
  <c r="T96" i="9"/>
  <c r="U96" i="9"/>
  <c r="B97" i="9"/>
  <c r="B114" i="9" s="1"/>
  <c r="C97" i="9"/>
  <c r="C114" i="9" s="1"/>
  <c r="D97" i="9"/>
  <c r="D114" i="9" s="1"/>
  <c r="F97" i="9"/>
  <c r="G97" i="9"/>
  <c r="H97" i="9"/>
  <c r="I97" i="9"/>
  <c r="J97" i="9"/>
  <c r="K97" i="9"/>
  <c r="L97" i="9"/>
  <c r="M97" i="9"/>
  <c r="R97" i="9"/>
  <c r="S97" i="9"/>
  <c r="E98" i="9"/>
  <c r="E97" i="9" s="1"/>
  <c r="R98" i="9"/>
  <c r="S98" i="9"/>
  <c r="T98" i="9"/>
  <c r="U98" i="9"/>
  <c r="E99" i="9"/>
  <c r="U99" i="9" s="1"/>
  <c r="R99" i="9"/>
  <c r="S99" i="9"/>
  <c r="T99" i="9"/>
  <c r="E100" i="9"/>
  <c r="T100" i="9" s="1"/>
  <c r="R100" i="9"/>
  <c r="S100" i="9"/>
  <c r="E101" i="9"/>
  <c r="R101" i="9"/>
  <c r="S101" i="9"/>
  <c r="T101" i="9"/>
  <c r="U101" i="9"/>
  <c r="E102" i="9"/>
  <c r="R102" i="9"/>
  <c r="S102" i="9"/>
  <c r="T102" i="9"/>
  <c r="U102" i="9"/>
  <c r="E103" i="9"/>
  <c r="R103" i="9"/>
  <c r="S103" i="9"/>
  <c r="T103" i="9"/>
  <c r="U103" i="9"/>
  <c r="E104" i="9"/>
  <c r="U104" i="9" s="1"/>
  <c r="R104" i="9"/>
  <c r="S104" i="9"/>
  <c r="E105" i="9"/>
  <c r="R105" i="9"/>
  <c r="S105" i="9"/>
  <c r="T105" i="9"/>
  <c r="U105" i="9"/>
  <c r="E106" i="9"/>
  <c r="R106" i="9"/>
  <c r="S106" i="9"/>
  <c r="T106" i="9"/>
  <c r="U106" i="9"/>
  <c r="E107" i="9"/>
  <c r="R107" i="9"/>
  <c r="S107" i="9"/>
  <c r="T107" i="9"/>
  <c r="U107" i="9"/>
  <c r="E108" i="9"/>
  <c r="T108" i="9" s="1"/>
  <c r="R108" i="9"/>
  <c r="S108" i="9"/>
  <c r="E109" i="9"/>
  <c r="U109" i="9" s="1"/>
  <c r="R109" i="9"/>
  <c r="S109" i="9"/>
  <c r="E110" i="9"/>
  <c r="R110" i="9"/>
  <c r="S110" i="9"/>
  <c r="T110" i="9"/>
  <c r="U110" i="9"/>
  <c r="E111" i="9"/>
  <c r="R111" i="9"/>
  <c r="S111" i="9"/>
  <c r="T111" i="9"/>
  <c r="U111" i="9"/>
  <c r="E112" i="9"/>
  <c r="R112" i="9"/>
  <c r="S112" i="9"/>
  <c r="T112" i="9"/>
  <c r="U112" i="9"/>
  <c r="R113" i="9"/>
  <c r="S113" i="9"/>
  <c r="T113" i="9"/>
  <c r="U113" i="9"/>
  <c r="F114" i="9"/>
  <c r="G114" i="9"/>
  <c r="H114" i="9"/>
  <c r="I114" i="9"/>
  <c r="J114" i="9"/>
  <c r="K114" i="9"/>
  <c r="L114" i="9"/>
  <c r="M114" i="9"/>
  <c r="N114" i="9"/>
  <c r="O114" i="9"/>
  <c r="Q114" i="9"/>
  <c r="R114" i="9"/>
  <c r="S114" i="9"/>
  <c r="B115" i="9"/>
  <c r="C115" i="9"/>
  <c r="D115" i="9"/>
  <c r="H115" i="9"/>
  <c r="I115" i="9"/>
  <c r="J115" i="9"/>
  <c r="K115" i="9"/>
  <c r="L115" i="9"/>
  <c r="M115" i="9"/>
  <c r="N115" i="9"/>
  <c r="O115" i="9"/>
  <c r="Q115" i="9"/>
  <c r="R115" i="9"/>
  <c r="S115" i="9"/>
  <c r="E114" i="10" l="1"/>
  <c r="T97" i="10"/>
  <c r="U97" i="10"/>
  <c r="T115" i="10"/>
  <c r="U115" i="10"/>
  <c r="E114" i="9"/>
  <c r="U97" i="9"/>
  <c r="T97" i="9"/>
  <c r="P115" i="9"/>
  <c r="P114" i="9"/>
  <c r="U26" i="9"/>
  <c r="T32" i="9"/>
  <c r="U32" i="9"/>
  <c r="U115" i="9"/>
  <c r="T115" i="9"/>
  <c r="T26" i="9"/>
  <c r="T104" i="9"/>
  <c r="U71" i="9"/>
  <c r="T55" i="9"/>
  <c r="U44" i="9"/>
  <c r="T35" i="9"/>
  <c r="U28" i="9"/>
  <c r="U108" i="9"/>
  <c r="T71" i="9"/>
  <c r="U47" i="9"/>
  <c r="U31" i="9"/>
  <c r="U11" i="9"/>
  <c r="T47" i="9"/>
  <c r="T11" i="9"/>
  <c r="U68" i="9"/>
  <c r="U69" i="9"/>
  <c r="T68" i="9"/>
  <c r="T69" i="9"/>
  <c r="U17" i="9"/>
  <c r="T87" i="9"/>
  <c r="U73" i="9"/>
  <c r="U61" i="9"/>
  <c r="T109" i="9"/>
  <c r="U100" i="9"/>
  <c r="U74" i="9"/>
  <c r="T73" i="9"/>
  <c r="U65" i="9"/>
  <c r="U20" i="9"/>
  <c r="U87" i="9"/>
  <c r="U39" i="9"/>
  <c r="U23" i="9"/>
  <c r="U91" i="9"/>
  <c r="T88" i="9"/>
  <c r="U94" i="9"/>
  <c r="U75" i="9"/>
  <c r="U59" i="9"/>
  <c r="E9" i="8"/>
  <c r="P9" i="8"/>
  <c r="Q9" i="8"/>
  <c r="R9" i="8"/>
  <c r="S9" i="8"/>
  <c r="T9" i="8"/>
  <c r="U9" i="8"/>
  <c r="E10" i="8"/>
  <c r="T69" i="8" s="1"/>
  <c r="P10" i="8"/>
  <c r="Q10" i="8"/>
  <c r="R10" i="8"/>
  <c r="S10" i="8"/>
  <c r="E11" i="8"/>
  <c r="P11" i="8"/>
  <c r="Q11" i="8"/>
  <c r="R11" i="8"/>
  <c r="S11" i="8"/>
  <c r="T11" i="8"/>
  <c r="U11" i="8"/>
  <c r="E12" i="8"/>
  <c r="T12" i="8" s="1"/>
  <c r="P12" i="8"/>
  <c r="Q12" i="8"/>
  <c r="R12" i="8"/>
  <c r="S12" i="8"/>
  <c r="E13" i="8"/>
  <c r="T13" i="8" s="1"/>
  <c r="P13" i="8"/>
  <c r="Q13" i="8"/>
  <c r="R13" i="8"/>
  <c r="S13" i="8"/>
  <c r="E14" i="8"/>
  <c r="P14" i="8"/>
  <c r="Q14" i="8"/>
  <c r="R14" i="8"/>
  <c r="S14" i="8"/>
  <c r="T14" i="8"/>
  <c r="U14" i="8"/>
  <c r="E15" i="8"/>
  <c r="T15" i="8" s="1"/>
  <c r="P15" i="8"/>
  <c r="Q15" i="8"/>
  <c r="R15" i="8"/>
  <c r="S15" i="8"/>
  <c r="E16" i="8"/>
  <c r="T16" i="8" s="1"/>
  <c r="P16" i="8"/>
  <c r="Q16" i="8"/>
  <c r="R16" i="8"/>
  <c r="S16" i="8"/>
  <c r="B17" i="8"/>
  <c r="C17" i="8"/>
  <c r="E17" i="8"/>
  <c r="F17" i="8"/>
  <c r="G17" i="8"/>
  <c r="H17" i="8"/>
  <c r="P17" i="8" s="1"/>
  <c r="I17" i="8"/>
  <c r="Q17" i="8" s="1"/>
  <c r="J17" i="8"/>
  <c r="K17" i="8"/>
  <c r="L17" i="8"/>
  <c r="R17" i="8" s="1"/>
  <c r="M17" i="8"/>
  <c r="N17" i="8"/>
  <c r="O17" i="8"/>
  <c r="S17" i="8"/>
  <c r="V17" i="8"/>
  <c r="E19" i="8"/>
  <c r="P19" i="8"/>
  <c r="Q19" i="8"/>
  <c r="R19" i="8"/>
  <c r="S19" i="8"/>
  <c r="T19" i="8"/>
  <c r="U19" i="8"/>
  <c r="E20" i="8"/>
  <c r="T20" i="8" s="1"/>
  <c r="P20" i="8"/>
  <c r="Q20" i="8"/>
  <c r="R20" i="8"/>
  <c r="S20" i="8"/>
  <c r="E21" i="8"/>
  <c r="U21" i="8" s="1"/>
  <c r="P21" i="8"/>
  <c r="Q21" i="8"/>
  <c r="R21" i="8"/>
  <c r="S21" i="8"/>
  <c r="T21" i="8"/>
  <c r="E22" i="8"/>
  <c r="P22" i="8"/>
  <c r="Q22" i="8"/>
  <c r="R22" i="8"/>
  <c r="S22" i="8"/>
  <c r="T22" i="8"/>
  <c r="U22" i="8"/>
  <c r="E23" i="8"/>
  <c r="U23" i="8" s="1"/>
  <c r="P23" i="8"/>
  <c r="Q23" i="8"/>
  <c r="R23" i="8"/>
  <c r="S23" i="8"/>
  <c r="T23" i="8"/>
  <c r="E24" i="8"/>
  <c r="P24" i="8"/>
  <c r="Q24" i="8"/>
  <c r="R24" i="8"/>
  <c r="S24" i="8"/>
  <c r="T24" i="8"/>
  <c r="U24" i="8"/>
  <c r="E25" i="8"/>
  <c r="P25" i="8"/>
  <c r="Q25" i="8"/>
  <c r="R25" i="8"/>
  <c r="S25" i="8"/>
  <c r="T25" i="8"/>
  <c r="U25" i="8"/>
  <c r="B26" i="8"/>
  <c r="C26" i="8"/>
  <c r="E26" i="8"/>
  <c r="T26" i="8" s="1"/>
  <c r="F26" i="8"/>
  <c r="G26" i="8"/>
  <c r="H26" i="8"/>
  <c r="P26" i="8" s="1"/>
  <c r="I26" i="8"/>
  <c r="Q26" i="8" s="1"/>
  <c r="J26" i="8"/>
  <c r="K26" i="8"/>
  <c r="L26" i="8"/>
  <c r="R26" i="8" s="1"/>
  <c r="M26" i="8"/>
  <c r="S26" i="8" s="1"/>
  <c r="N26" i="8"/>
  <c r="O26" i="8"/>
  <c r="V26" i="8"/>
  <c r="W26" i="8"/>
  <c r="E28" i="8"/>
  <c r="P28" i="8"/>
  <c r="Q28" i="8"/>
  <c r="R28" i="8"/>
  <c r="S28" i="8"/>
  <c r="T28" i="8"/>
  <c r="U28" i="8"/>
  <c r="E29" i="8"/>
  <c r="T29" i="8" s="1"/>
  <c r="P29" i="8"/>
  <c r="Q29" i="8"/>
  <c r="R29" i="8"/>
  <c r="S29" i="8"/>
  <c r="E30" i="8"/>
  <c r="T30" i="8" s="1"/>
  <c r="P30" i="8"/>
  <c r="Q30" i="8"/>
  <c r="R30" i="8"/>
  <c r="S30" i="8"/>
  <c r="E31" i="8"/>
  <c r="P31" i="8"/>
  <c r="Q31" i="8"/>
  <c r="R31" i="8"/>
  <c r="S31" i="8"/>
  <c r="T31" i="8"/>
  <c r="U31" i="8"/>
  <c r="B32" i="8"/>
  <c r="E32" i="8" s="1"/>
  <c r="C32" i="8"/>
  <c r="F32" i="8"/>
  <c r="G32" i="8"/>
  <c r="H32" i="8"/>
  <c r="P32" i="8" s="1"/>
  <c r="I32" i="8"/>
  <c r="Q32" i="8" s="1"/>
  <c r="J32" i="8"/>
  <c r="K32" i="8"/>
  <c r="L32" i="8"/>
  <c r="R32" i="8" s="1"/>
  <c r="M32" i="8"/>
  <c r="N32" i="8"/>
  <c r="O32" i="8"/>
  <c r="S32" i="8"/>
  <c r="V32" i="8"/>
  <c r="E34" i="8"/>
  <c r="T34" i="8" s="1"/>
  <c r="P34" i="8"/>
  <c r="Q34" i="8"/>
  <c r="R34" i="8"/>
  <c r="S34" i="8"/>
  <c r="B35" i="8"/>
  <c r="C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E37" i="8"/>
  <c r="P37" i="8"/>
  <c r="Q37" i="8"/>
  <c r="R37" i="8"/>
  <c r="S37" i="8"/>
  <c r="T37" i="8"/>
  <c r="U37" i="8"/>
  <c r="E38" i="8"/>
  <c r="T38" i="8" s="1"/>
  <c r="P38" i="8"/>
  <c r="Q38" i="8"/>
  <c r="R38" i="8"/>
  <c r="S38" i="8"/>
  <c r="E39" i="8"/>
  <c r="P39" i="8"/>
  <c r="Q39" i="8"/>
  <c r="R39" i="8"/>
  <c r="S39" i="8"/>
  <c r="T39" i="8"/>
  <c r="U39" i="8"/>
  <c r="E40" i="8"/>
  <c r="T40" i="8" s="1"/>
  <c r="P40" i="8"/>
  <c r="Q40" i="8"/>
  <c r="R40" i="8"/>
  <c r="S40" i="8"/>
  <c r="E41" i="8"/>
  <c r="T41" i="8" s="1"/>
  <c r="P41" i="8"/>
  <c r="Q41" i="8"/>
  <c r="R41" i="8"/>
  <c r="S41" i="8"/>
  <c r="B42" i="8"/>
  <c r="C42" i="8"/>
  <c r="E42" i="8"/>
  <c r="F42" i="8"/>
  <c r="G42" i="8"/>
  <c r="H42" i="8"/>
  <c r="P42" i="8" s="1"/>
  <c r="I42" i="8"/>
  <c r="Q42" i="8" s="1"/>
  <c r="J42" i="8"/>
  <c r="K42" i="8"/>
  <c r="L42" i="8"/>
  <c r="M42" i="8"/>
  <c r="N42" i="8"/>
  <c r="O42" i="8"/>
  <c r="R42" i="8"/>
  <c r="S42" i="8"/>
  <c r="E44" i="8"/>
  <c r="P44" i="8"/>
  <c r="Q44" i="8"/>
  <c r="R44" i="8"/>
  <c r="S44" i="8"/>
  <c r="T44" i="8"/>
  <c r="U44" i="8"/>
  <c r="E45" i="8"/>
  <c r="T45" i="8" s="1"/>
  <c r="P45" i="8"/>
  <c r="Q45" i="8"/>
  <c r="R45" i="8"/>
  <c r="S45" i="8"/>
  <c r="E46" i="8"/>
  <c r="U46" i="8" s="1"/>
  <c r="P46" i="8"/>
  <c r="Q46" i="8"/>
  <c r="R46" i="8"/>
  <c r="S46" i="8"/>
  <c r="T46" i="8"/>
  <c r="E47" i="8"/>
  <c r="P47" i="8"/>
  <c r="Q47" i="8"/>
  <c r="R47" i="8"/>
  <c r="S47" i="8"/>
  <c r="T47" i="8"/>
  <c r="U47" i="8"/>
  <c r="E48" i="8"/>
  <c r="U48" i="8" s="1"/>
  <c r="P48" i="8"/>
  <c r="Q48" i="8"/>
  <c r="R48" i="8"/>
  <c r="S48" i="8"/>
  <c r="T48" i="8"/>
  <c r="E49" i="8"/>
  <c r="P49" i="8"/>
  <c r="Q49" i="8"/>
  <c r="R49" i="8"/>
  <c r="S49" i="8"/>
  <c r="T49" i="8"/>
  <c r="U49" i="8"/>
  <c r="E50" i="8"/>
  <c r="P50" i="8"/>
  <c r="Q50" i="8"/>
  <c r="R50" i="8"/>
  <c r="S50" i="8"/>
  <c r="T50" i="8"/>
  <c r="U50" i="8"/>
  <c r="E51" i="8"/>
  <c r="P51" i="8"/>
  <c r="Q51" i="8"/>
  <c r="R51" i="8"/>
  <c r="S51" i="8"/>
  <c r="T51" i="8"/>
  <c r="U51" i="8"/>
  <c r="E52" i="8"/>
  <c r="P52" i="8"/>
  <c r="Q52" i="8"/>
  <c r="R52" i="8"/>
  <c r="S52" i="8"/>
  <c r="T52" i="8"/>
  <c r="U52" i="8"/>
  <c r="E53" i="8"/>
  <c r="T53" i="8" s="1"/>
  <c r="P53" i="8"/>
  <c r="Q53" i="8"/>
  <c r="R53" i="8"/>
  <c r="S53" i="8"/>
  <c r="E54" i="8"/>
  <c r="P54" i="8"/>
  <c r="Q54" i="8"/>
  <c r="R54" i="8"/>
  <c r="S54" i="8"/>
  <c r="T54" i="8"/>
  <c r="U54" i="8"/>
  <c r="B55" i="8"/>
  <c r="E55" i="8" s="1"/>
  <c r="C55" i="8"/>
  <c r="F55" i="8"/>
  <c r="G55" i="8"/>
  <c r="H55" i="8"/>
  <c r="P55" i="8" s="1"/>
  <c r="I55" i="8"/>
  <c r="Q55" i="8" s="1"/>
  <c r="U55" i="8" s="1"/>
  <c r="J55" i="8"/>
  <c r="K55" i="8"/>
  <c r="L55" i="8"/>
  <c r="M55" i="8"/>
  <c r="N55" i="8"/>
  <c r="O55" i="8"/>
  <c r="R55" i="8"/>
  <c r="S55" i="8"/>
  <c r="V55" i="8"/>
  <c r="E57" i="8"/>
  <c r="T57" i="8" s="1"/>
  <c r="P57" i="8"/>
  <c r="Q57" i="8"/>
  <c r="R57" i="8"/>
  <c r="S57" i="8"/>
  <c r="E58" i="8"/>
  <c r="T58" i="8" s="1"/>
  <c r="P58" i="8"/>
  <c r="Q58" i="8"/>
  <c r="R58" i="8"/>
  <c r="S58" i="8"/>
  <c r="E59" i="8"/>
  <c r="P59" i="8"/>
  <c r="Q59" i="8"/>
  <c r="R59" i="8"/>
  <c r="S59" i="8"/>
  <c r="T59" i="8"/>
  <c r="U59" i="8"/>
  <c r="E60" i="8"/>
  <c r="T60" i="8" s="1"/>
  <c r="P60" i="8"/>
  <c r="Q60" i="8"/>
  <c r="R60" i="8"/>
  <c r="S60" i="8"/>
  <c r="B61" i="8"/>
  <c r="C61" i="8"/>
  <c r="E61" i="8"/>
  <c r="H61" i="8"/>
  <c r="P61" i="8" s="1"/>
  <c r="I61" i="8"/>
  <c r="Q61" i="8" s="1"/>
  <c r="J61" i="8"/>
  <c r="K61" i="8"/>
  <c r="L61" i="8"/>
  <c r="M61" i="8"/>
  <c r="N61" i="8"/>
  <c r="O61" i="8"/>
  <c r="R61" i="8"/>
  <c r="S61" i="8"/>
  <c r="T61" i="8"/>
  <c r="U61" i="8"/>
  <c r="E63" i="8"/>
  <c r="T63" i="8" s="1"/>
  <c r="P63" i="8"/>
  <c r="Q63" i="8"/>
  <c r="R63" i="8"/>
  <c r="S63" i="8"/>
  <c r="E64" i="8"/>
  <c r="T64" i="8" s="1"/>
  <c r="P64" i="8"/>
  <c r="Q64" i="8"/>
  <c r="R64" i="8"/>
  <c r="S64" i="8"/>
  <c r="E65" i="8"/>
  <c r="P65" i="8"/>
  <c r="Q65" i="8"/>
  <c r="R65" i="8"/>
  <c r="S65" i="8"/>
  <c r="T65" i="8"/>
  <c r="U65" i="8"/>
  <c r="E66" i="8"/>
  <c r="T66" i="8" s="1"/>
  <c r="P66" i="8"/>
  <c r="Q66" i="8"/>
  <c r="R66" i="8"/>
  <c r="S66" i="8"/>
  <c r="E67" i="8"/>
  <c r="T67" i="8" s="1"/>
  <c r="P67" i="8"/>
  <c r="Q67" i="8"/>
  <c r="R67" i="8"/>
  <c r="S67" i="8"/>
  <c r="B68" i="8"/>
  <c r="C68" i="8"/>
  <c r="E68" i="8"/>
  <c r="F68" i="8"/>
  <c r="G68" i="8"/>
  <c r="H68" i="8"/>
  <c r="P68" i="8" s="1"/>
  <c r="I68" i="8"/>
  <c r="Q68" i="8" s="1"/>
  <c r="J68" i="8"/>
  <c r="K68" i="8"/>
  <c r="L68" i="8"/>
  <c r="R68" i="8" s="1"/>
  <c r="M68" i="8"/>
  <c r="S68" i="8" s="1"/>
  <c r="N68" i="8"/>
  <c r="O68" i="8"/>
  <c r="B69" i="8"/>
  <c r="C69" i="8"/>
  <c r="E69" i="8"/>
  <c r="F69" i="8"/>
  <c r="G69" i="8"/>
  <c r="H69" i="8"/>
  <c r="I69" i="8"/>
  <c r="Q69" i="8" s="1"/>
  <c r="J69" i="8"/>
  <c r="K69" i="8"/>
  <c r="L69" i="8"/>
  <c r="R69" i="8" s="1"/>
  <c r="M69" i="8"/>
  <c r="S69" i="8" s="1"/>
  <c r="N69" i="8"/>
  <c r="O69" i="8"/>
  <c r="P69" i="8"/>
  <c r="V69" i="8"/>
  <c r="W69" i="8"/>
  <c r="E71" i="8"/>
  <c r="T71" i="8" s="1"/>
  <c r="P71" i="8"/>
  <c r="Q71" i="8"/>
  <c r="R71" i="8"/>
  <c r="S71" i="8"/>
  <c r="E72" i="8"/>
  <c r="P72" i="8"/>
  <c r="Q72" i="8"/>
  <c r="R72" i="8"/>
  <c r="S72" i="8"/>
  <c r="T72" i="8"/>
  <c r="U72" i="8"/>
  <c r="B73" i="8"/>
  <c r="E73" i="8" s="1"/>
  <c r="C73" i="8"/>
  <c r="F73" i="8"/>
  <c r="G73" i="8"/>
  <c r="H73" i="8"/>
  <c r="P73" i="8" s="1"/>
  <c r="I73" i="8"/>
  <c r="Q73" i="8" s="1"/>
  <c r="J73" i="8"/>
  <c r="K73" i="8"/>
  <c r="L73" i="8"/>
  <c r="M73" i="8"/>
  <c r="N73" i="8"/>
  <c r="O73" i="8"/>
  <c r="R73" i="8"/>
  <c r="S73" i="8"/>
  <c r="U73" i="8"/>
  <c r="V73" i="8"/>
  <c r="B74" i="8"/>
  <c r="C74" i="8"/>
  <c r="E74" i="8"/>
  <c r="F74" i="8"/>
  <c r="G74" i="8"/>
  <c r="H74" i="8"/>
  <c r="P74" i="8" s="1"/>
  <c r="I74" i="8"/>
  <c r="Q74" i="8" s="1"/>
  <c r="J74" i="8"/>
  <c r="K74" i="8"/>
  <c r="L74" i="8"/>
  <c r="R74" i="8" s="1"/>
  <c r="M74" i="8"/>
  <c r="S74" i="8" s="1"/>
  <c r="N74" i="8"/>
  <c r="O74" i="8"/>
  <c r="V74" i="8"/>
  <c r="B75" i="8"/>
  <c r="C75" i="8"/>
  <c r="E75" i="8"/>
  <c r="F75" i="8"/>
  <c r="G75" i="8"/>
  <c r="H75" i="8"/>
  <c r="I75" i="8"/>
  <c r="Q75" i="8" s="1"/>
  <c r="J75" i="8"/>
  <c r="P75" i="8" s="1"/>
  <c r="K75" i="8"/>
  <c r="L75" i="8"/>
  <c r="R75" i="8" s="1"/>
  <c r="M75" i="8"/>
  <c r="S75" i="8" s="1"/>
  <c r="N75" i="8"/>
  <c r="O75" i="8"/>
  <c r="V75" i="8"/>
  <c r="W75" i="8"/>
  <c r="A79" i="8"/>
  <c r="B82" i="8"/>
  <c r="C82" i="8"/>
  <c r="D82" i="8"/>
  <c r="E82" i="8"/>
  <c r="F82" i="8"/>
  <c r="G82" i="8"/>
  <c r="H82" i="8"/>
  <c r="I82" i="8"/>
  <c r="J82" i="8"/>
  <c r="K82" i="8"/>
  <c r="L82" i="8"/>
  <c r="M82" i="8"/>
  <c r="E83" i="8"/>
  <c r="E84" i="8"/>
  <c r="E85" i="8"/>
  <c r="E86" i="8"/>
  <c r="B87" i="8"/>
  <c r="C87" i="8"/>
  <c r="D87" i="8"/>
  <c r="F87" i="8"/>
  <c r="G87" i="8"/>
  <c r="H87" i="8"/>
  <c r="I87" i="8"/>
  <c r="J87" i="8"/>
  <c r="K87" i="8"/>
  <c r="L87" i="8"/>
  <c r="M87" i="8"/>
  <c r="N87" i="8"/>
  <c r="O87" i="8"/>
  <c r="E88" i="8"/>
  <c r="U87" i="8" s="1"/>
  <c r="P88" i="8"/>
  <c r="Q88" i="8"/>
  <c r="R88" i="8"/>
  <c r="S88" i="8"/>
  <c r="T88" i="8"/>
  <c r="U88" i="8"/>
  <c r="E89" i="8"/>
  <c r="U89" i="8" s="1"/>
  <c r="P89" i="8"/>
  <c r="P87" i="8" s="1"/>
  <c r="Q89" i="8"/>
  <c r="Q87" i="8" s="1"/>
  <c r="R89" i="8"/>
  <c r="R87" i="8" s="1"/>
  <c r="S89" i="8"/>
  <c r="S87" i="8" s="1"/>
  <c r="T89" i="8"/>
  <c r="E90" i="8"/>
  <c r="P90" i="8"/>
  <c r="Q90" i="8"/>
  <c r="R90" i="8"/>
  <c r="S90" i="8"/>
  <c r="T90" i="8"/>
  <c r="U90" i="8"/>
  <c r="E91" i="8"/>
  <c r="P91" i="8"/>
  <c r="Q91" i="8"/>
  <c r="R91" i="8"/>
  <c r="S91" i="8"/>
  <c r="T91" i="8"/>
  <c r="U91" i="8"/>
  <c r="E92" i="8"/>
  <c r="P92" i="8"/>
  <c r="Q92" i="8"/>
  <c r="R92" i="8"/>
  <c r="S92" i="8"/>
  <c r="T92" i="8"/>
  <c r="U92" i="8"/>
  <c r="E93" i="8"/>
  <c r="P93" i="8"/>
  <c r="Q93" i="8"/>
  <c r="R93" i="8"/>
  <c r="S93" i="8"/>
  <c r="T93" i="8"/>
  <c r="U93" i="8"/>
  <c r="E94" i="8"/>
  <c r="T87" i="8" s="1"/>
  <c r="P94" i="8"/>
  <c r="Q94" i="8"/>
  <c r="R94" i="8"/>
  <c r="S94" i="8"/>
  <c r="E95" i="8"/>
  <c r="P95" i="8"/>
  <c r="Q95" i="8"/>
  <c r="R95" i="8"/>
  <c r="S95" i="8"/>
  <c r="T95" i="8"/>
  <c r="U95" i="8"/>
  <c r="E96" i="8"/>
  <c r="T96" i="8" s="1"/>
  <c r="P96" i="8"/>
  <c r="Q96" i="8"/>
  <c r="R96" i="8"/>
  <c r="S96" i="8"/>
  <c r="B97" i="8"/>
  <c r="B114" i="8" s="1"/>
  <c r="C97" i="8"/>
  <c r="C114" i="8" s="1"/>
  <c r="D97" i="8"/>
  <c r="F97" i="8"/>
  <c r="G97" i="8"/>
  <c r="H97" i="8"/>
  <c r="I97" i="8"/>
  <c r="J97" i="8"/>
  <c r="K97" i="8"/>
  <c r="K114" i="8" s="1"/>
  <c r="L97" i="8"/>
  <c r="L114" i="8" s="1"/>
  <c r="R114" i="8" s="1"/>
  <c r="M97" i="8"/>
  <c r="M114" i="8" s="1"/>
  <c r="S114" i="8" s="1"/>
  <c r="R97" i="8"/>
  <c r="S97" i="8"/>
  <c r="E98" i="8"/>
  <c r="R98" i="8"/>
  <c r="S98" i="8"/>
  <c r="T98" i="8"/>
  <c r="U98" i="8"/>
  <c r="E99" i="8"/>
  <c r="T99" i="8" s="1"/>
  <c r="R99" i="8"/>
  <c r="S99" i="8"/>
  <c r="E100" i="8"/>
  <c r="R100" i="8"/>
  <c r="S100" i="8"/>
  <c r="T100" i="8"/>
  <c r="U100" i="8"/>
  <c r="E101" i="8"/>
  <c r="R101" i="8"/>
  <c r="S101" i="8"/>
  <c r="T101" i="8"/>
  <c r="U101" i="8"/>
  <c r="E102" i="8"/>
  <c r="T102" i="8" s="1"/>
  <c r="R102" i="8"/>
  <c r="S102" i="8"/>
  <c r="E103" i="8"/>
  <c r="R103" i="8"/>
  <c r="S103" i="8"/>
  <c r="T103" i="8"/>
  <c r="U103" i="8"/>
  <c r="E104" i="8"/>
  <c r="R104" i="8"/>
  <c r="S104" i="8"/>
  <c r="T104" i="8"/>
  <c r="U104" i="8"/>
  <c r="E105" i="8"/>
  <c r="R105" i="8"/>
  <c r="S105" i="8"/>
  <c r="T105" i="8"/>
  <c r="U105" i="8"/>
  <c r="E106" i="8"/>
  <c r="U106" i="8" s="1"/>
  <c r="R106" i="8"/>
  <c r="S106" i="8"/>
  <c r="T106" i="8"/>
  <c r="E107" i="8"/>
  <c r="R107" i="8"/>
  <c r="S107" i="8"/>
  <c r="T107" i="8"/>
  <c r="U107" i="8"/>
  <c r="E108" i="8"/>
  <c r="T108" i="8" s="1"/>
  <c r="R108" i="8"/>
  <c r="S108" i="8"/>
  <c r="E109" i="8"/>
  <c r="R109" i="8"/>
  <c r="S109" i="8"/>
  <c r="T109" i="8"/>
  <c r="U109" i="8"/>
  <c r="E110" i="8"/>
  <c r="R110" i="8"/>
  <c r="S110" i="8"/>
  <c r="T110" i="8"/>
  <c r="U110" i="8"/>
  <c r="E111" i="8"/>
  <c r="T111" i="8" s="1"/>
  <c r="R111" i="8"/>
  <c r="S111" i="8"/>
  <c r="E112" i="8"/>
  <c r="U112" i="8" s="1"/>
  <c r="R112" i="8"/>
  <c r="S112" i="8"/>
  <c r="T112" i="8"/>
  <c r="R113" i="8"/>
  <c r="S113" i="8"/>
  <c r="T113" i="8"/>
  <c r="U113" i="8"/>
  <c r="D114" i="8"/>
  <c r="F114" i="8"/>
  <c r="G114" i="8"/>
  <c r="H114" i="8"/>
  <c r="I114" i="8"/>
  <c r="J114" i="8"/>
  <c r="N114" i="8"/>
  <c r="O114" i="8"/>
  <c r="B115" i="8"/>
  <c r="C115" i="8"/>
  <c r="D115" i="8"/>
  <c r="F115" i="8"/>
  <c r="G115" i="8"/>
  <c r="H115" i="8"/>
  <c r="I115" i="8"/>
  <c r="J115" i="8"/>
  <c r="K115" i="8"/>
  <c r="L115" i="8"/>
  <c r="R115" i="8" s="1"/>
  <c r="M115" i="8"/>
  <c r="N115" i="8"/>
  <c r="O115" i="8"/>
  <c r="S115" i="8"/>
  <c r="T114" i="10" l="1"/>
  <c r="U114" i="10"/>
  <c r="T114" i="9"/>
  <c r="U114" i="9"/>
  <c r="Q115" i="8"/>
  <c r="Q114" i="8"/>
  <c r="P115" i="8"/>
  <c r="P114" i="8"/>
  <c r="T32" i="8"/>
  <c r="U32" i="8"/>
  <c r="T73" i="8"/>
  <c r="T55" i="8"/>
  <c r="U74" i="8"/>
  <c r="E87" i="8"/>
  <c r="E115" i="8" s="1"/>
  <c r="T74" i="8"/>
  <c r="U94" i="8"/>
  <c r="U75" i="8"/>
  <c r="U71" i="8"/>
  <c r="U53" i="8"/>
  <c r="U38" i="8"/>
  <c r="U10" i="8"/>
  <c r="T94" i="8"/>
  <c r="T75" i="8"/>
  <c r="U41" i="8"/>
  <c r="U30" i="8"/>
  <c r="U13" i="8"/>
  <c r="T10" i="8"/>
  <c r="U64" i="8"/>
  <c r="U26" i="8"/>
  <c r="U16" i="8"/>
  <c r="U108" i="8"/>
  <c r="U67" i="8"/>
  <c r="U58" i="8"/>
  <c r="U99" i="8"/>
  <c r="E97" i="8"/>
  <c r="U42" i="8"/>
  <c r="T42" i="8"/>
  <c r="U17" i="8"/>
  <c r="U68" i="8"/>
  <c r="T17" i="8"/>
  <c r="T68" i="8"/>
  <c r="U96" i="8"/>
  <c r="U40" i="8"/>
  <c r="U29" i="8"/>
  <c r="U12" i="8"/>
  <c r="U69" i="8"/>
  <c r="U63" i="8"/>
  <c r="U15" i="8"/>
  <c r="U111" i="8"/>
  <c r="U66" i="8"/>
  <c r="U57" i="8"/>
  <c r="U102" i="8"/>
  <c r="U60" i="8"/>
  <c r="U34" i="8"/>
  <c r="U45" i="8"/>
  <c r="U20" i="8"/>
  <c r="E9" i="7"/>
  <c r="T69" i="7" s="1"/>
  <c r="P9" i="7"/>
  <c r="Q9" i="7"/>
  <c r="R9" i="7"/>
  <c r="S9" i="7"/>
  <c r="U9" i="7"/>
  <c r="E10" i="7"/>
  <c r="T10" i="7" s="1"/>
  <c r="P10" i="7"/>
  <c r="Q10" i="7"/>
  <c r="R10" i="7"/>
  <c r="S10" i="7"/>
  <c r="E11" i="7"/>
  <c r="T17" i="7" s="1"/>
  <c r="P11" i="7"/>
  <c r="Q11" i="7"/>
  <c r="R11" i="7"/>
  <c r="S11" i="7"/>
  <c r="E12" i="7"/>
  <c r="U12" i="7" s="1"/>
  <c r="P12" i="7"/>
  <c r="Q12" i="7"/>
  <c r="R12" i="7"/>
  <c r="S12" i="7"/>
  <c r="E13" i="7"/>
  <c r="T13" i="7" s="1"/>
  <c r="P13" i="7"/>
  <c r="Q13" i="7"/>
  <c r="R13" i="7"/>
  <c r="S13" i="7"/>
  <c r="E14" i="7"/>
  <c r="U14" i="7" s="1"/>
  <c r="P14" i="7"/>
  <c r="Q14" i="7"/>
  <c r="R14" i="7"/>
  <c r="S14" i="7"/>
  <c r="T14" i="7"/>
  <c r="E15" i="7"/>
  <c r="T15" i="7" s="1"/>
  <c r="P15" i="7"/>
  <c r="Q15" i="7"/>
  <c r="U15" i="7" s="1"/>
  <c r="R15" i="7"/>
  <c r="S15" i="7"/>
  <c r="E16" i="7"/>
  <c r="T16" i="7" s="1"/>
  <c r="P16" i="7"/>
  <c r="Q16" i="7"/>
  <c r="R16" i="7"/>
  <c r="S16" i="7"/>
  <c r="B17" i="7"/>
  <c r="C17" i="7"/>
  <c r="E17" i="7"/>
  <c r="F17" i="7"/>
  <c r="G17" i="7"/>
  <c r="H17" i="7"/>
  <c r="P17" i="7" s="1"/>
  <c r="I17" i="7"/>
  <c r="Q17" i="7" s="1"/>
  <c r="U17" i="7" s="1"/>
  <c r="J17" i="7"/>
  <c r="K17" i="7"/>
  <c r="L17" i="7"/>
  <c r="R17" i="7" s="1"/>
  <c r="M17" i="7"/>
  <c r="N17" i="7"/>
  <c r="O17" i="7"/>
  <c r="S17" i="7"/>
  <c r="E19" i="7"/>
  <c r="T19" i="7" s="1"/>
  <c r="P19" i="7"/>
  <c r="Q19" i="7"/>
  <c r="R19" i="7"/>
  <c r="S19" i="7"/>
  <c r="E20" i="7"/>
  <c r="U20" i="7" s="1"/>
  <c r="P20" i="7"/>
  <c r="Q20" i="7"/>
  <c r="R20" i="7"/>
  <c r="S20" i="7"/>
  <c r="E21" i="7"/>
  <c r="P21" i="7"/>
  <c r="Q21" i="7"/>
  <c r="R21" i="7"/>
  <c r="S21" i="7"/>
  <c r="T21" i="7"/>
  <c r="U21" i="7"/>
  <c r="E22" i="7"/>
  <c r="T22" i="7" s="1"/>
  <c r="P22" i="7"/>
  <c r="Q22" i="7"/>
  <c r="R22" i="7"/>
  <c r="S22" i="7"/>
  <c r="E23" i="7"/>
  <c r="T23" i="7" s="1"/>
  <c r="P23" i="7"/>
  <c r="Q23" i="7"/>
  <c r="R23" i="7"/>
  <c r="S23" i="7"/>
  <c r="E24" i="7"/>
  <c r="T24" i="7" s="1"/>
  <c r="P24" i="7"/>
  <c r="Q24" i="7"/>
  <c r="R24" i="7"/>
  <c r="S24" i="7"/>
  <c r="U24" i="7"/>
  <c r="E25" i="7"/>
  <c r="T25" i="7" s="1"/>
  <c r="P25" i="7"/>
  <c r="Q25" i="7"/>
  <c r="R25" i="7"/>
  <c r="S25" i="7"/>
  <c r="B26" i="7"/>
  <c r="C26" i="7"/>
  <c r="E26" i="7"/>
  <c r="F26" i="7"/>
  <c r="G26" i="7"/>
  <c r="H26" i="7"/>
  <c r="I26" i="7"/>
  <c r="J26" i="7"/>
  <c r="P26" i="7" s="1"/>
  <c r="K26" i="7"/>
  <c r="L26" i="7"/>
  <c r="M26" i="7"/>
  <c r="N26" i="7"/>
  <c r="O26" i="7"/>
  <c r="Q26" i="7"/>
  <c r="R26" i="7"/>
  <c r="S26" i="7"/>
  <c r="E28" i="7"/>
  <c r="P28" i="7"/>
  <c r="Q28" i="7"/>
  <c r="R28" i="7"/>
  <c r="S28" i="7"/>
  <c r="T28" i="7"/>
  <c r="U28" i="7"/>
  <c r="E29" i="7"/>
  <c r="T29" i="7" s="1"/>
  <c r="P29" i="7"/>
  <c r="Q29" i="7"/>
  <c r="R29" i="7"/>
  <c r="S29" i="7"/>
  <c r="E30" i="7"/>
  <c r="P30" i="7"/>
  <c r="Q30" i="7"/>
  <c r="R30" i="7"/>
  <c r="S30" i="7"/>
  <c r="T30" i="7"/>
  <c r="U30" i="7"/>
  <c r="E31" i="7"/>
  <c r="P31" i="7"/>
  <c r="Q31" i="7"/>
  <c r="R31" i="7"/>
  <c r="S31" i="7"/>
  <c r="T31" i="7"/>
  <c r="U31" i="7"/>
  <c r="B32" i="7"/>
  <c r="E32" i="7" s="1"/>
  <c r="C32" i="7"/>
  <c r="F32" i="7"/>
  <c r="G32" i="7"/>
  <c r="H32" i="7"/>
  <c r="I32" i="7"/>
  <c r="J32" i="7"/>
  <c r="K32" i="7"/>
  <c r="L32" i="7"/>
  <c r="R32" i="7" s="1"/>
  <c r="M32" i="7"/>
  <c r="S32" i="7" s="1"/>
  <c r="N32" i="7"/>
  <c r="O32" i="7"/>
  <c r="P32" i="7"/>
  <c r="Q32" i="7"/>
  <c r="E34" i="7"/>
  <c r="T34" i="7" s="1"/>
  <c r="P34" i="7"/>
  <c r="Q34" i="7"/>
  <c r="R34" i="7"/>
  <c r="S34" i="7"/>
  <c r="B35" i="7"/>
  <c r="E35" i="7" s="1"/>
  <c r="C35" i="7"/>
  <c r="F35" i="7"/>
  <c r="G35" i="7"/>
  <c r="H35" i="7"/>
  <c r="I35" i="7"/>
  <c r="J35" i="7"/>
  <c r="P35" i="7" s="1"/>
  <c r="K35" i="7"/>
  <c r="Q35" i="7" s="1"/>
  <c r="L35" i="7"/>
  <c r="R35" i="7" s="1"/>
  <c r="M35" i="7"/>
  <c r="S35" i="7" s="1"/>
  <c r="N35" i="7"/>
  <c r="O35" i="7"/>
  <c r="E37" i="7"/>
  <c r="T37" i="7" s="1"/>
  <c r="P37" i="7"/>
  <c r="Q37" i="7"/>
  <c r="R37" i="7"/>
  <c r="S37" i="7"/>
  <c r="E38" i="7"/>
  <c r="P38" i="7"/>
  <c r="Q38" i="7"/>
  <c r="R38" i="7"/>
  <c r="S38" i="7"/>
  <c r="T38" i="7"/>
  <c r="U38" i="7"/>
  <c r="E39" i="7"/>
  <c r="P39" i="7"/>
  <c r="Q39" i="7"/>
  <c r="R39" i="7"/>
  <c r="S39" i="7"/>
  <c r="T39" i="7"/>
  <c r="U39" i="7"/>
  <c r="E40" i="7"/>
  <c r="T40" i="7" s="1"/>
  <c r="P40" i="7"/>
  <c r="Q40" i="7"/>
  <c r="R40" i="7"/>
  <c r="S40" i="7"/>
  <c r="E41" i="7"/>
  <c r="P41" i="7"/>
  <c r="Q41" i="7"/>
  <c r="R41" i="7"/>
  <c r="S41" i="7"/>
  <c r="T41" i="7"/>
  <c r="U41" i="7"/>
  <c r="B42" i="7"/>
  <c r="E42" i="7" s="1"/>
  <c r="C42" i="7"/>
  <c r="F42" i="7"/>
  <c r="G42" i="7"/>
  <c r="H42" i="7"/>
  <c r="P42" i="7" s="1"/>
  <c r="I42" i="7"/>
  <c r="Q42" i="7" s="1"/>
  <c r="J42" i="7"/>
  <c r="K42" i="7"/>
  <c r="L42" i="7"/>
  <c r="R42" i="7" s="1"/>
  <c r="M42" i="7"/>
  <c r="N42" i="7"/>
  <c r="O42" i="7"/>
  <c r="S42" i="7" s="1"/>
  <c r="V42" i="7"/>
  <c r="E44" i="7"/>
  <c r="T44" i="7" s="1"/>
  <c r="P44" i="7"/>
  <c r="Q44" i="7"/>
  <c r="R44" i="7"/>
  <c r="S44" i="7"/>
  <c r="E45" i="7"/>
  <c r="T55" i="7" s="1"/>
  <c r="P45" i="7"/>
  <c r="Q45" i="7"/>
  <c r="R45" i="7"/>
  <c r="S45" i="7"/>
  <c r="E46" i="7"/>
  <c r="U46" i="7" s="1"/>
  <c r="P46" i="7"/>
  <c r="Q46" i="7"/>
  <c r="R46" i="7"/>
  <c r="S46" i="7"/>
  <c r="E47" i="7"/>
  <c r="T47" i="7" s="1"/>
  <c r="P47" i="7"/>
  <c r="Q47" i="7"/>
  <c r="R47" i="7"/>
  <c r="S47" i="7"/>
  <c r="E48" i="7"/>
  <c r="U48" i="7" s="1"/>
  <c r="P48" i="7"/>
  <c r="Q48" i="7"/>
  <c r="R48" i="7"/>
  <c r="S48" i="7"/>
  <c r="T48" i="7"/>
  <c r="E49" i="7"/>
  <c r="T49" i="7" s="1"/>
  <c r="P49" i="7"/>
  <c r="Q49" i="7"/>
  <c r="R49" i="7"/>
  <c r="S49" i="7"/>
  <c r="U49" i="7"/>
  <c r="E50" i="7"/>
  <c r="T50" i="7" s="1"/>
  <c r="P50" i="7"/>
  <c r="Q50" i="7"/>
  <c r="R50" i="7"/>
  <c r="S50" i="7"/>
  <c r="E51" i="7"/>
  <c r="P51" i="7"/>
  <c r="Q51" i="7"/>
  <c r="R51" i="7"/>
  <c r="S51" i="7"/>
  <c r="T51" i="7"/>
  <c r="U51" i="7"/>
  <c r="E52" i="7"/>
  <c r="T52" i="7" s="1"/>
  <c r="P52" i="7"/>
  <c r="Q52" i="7"/>
  <c r="R52" i="7"/>
  <c r="S52" i="7"/>
  <c r="U52" i="7"/>
  <c r="E53" i="7"/>
  <c r="U53" i="7" s="1"/>
  <c r="P53" i="7"/>
  <c r="Q53" i="7"/>
  <c r="R53" i="7"/>
  <c r="S53" i="7"/>
  <c r="T53" i="7"/>
  <c r="E54" i="7"/>
  <c r="P54" i="7"/>
  <c r="Q54" i="7"/>
  <c r="R54" i="7"/>
  <c r="S54" i="7"/>
  <c r="T54" i="7"/>
  <c r="U54" i="7"/>
  <c r="B55" i="7"/>
  <c r="E55" i="7" s="1"/>
  <c r="C55" i="7"/>
  <c r="F55" i="7"/>
  <c r="G55" i="7"/>
  <c r="H55" i="7"/>
  <c r="I55" i="7"/>
  <c r="Q55" i="7" s="1"/>
  <c r="U55" i="7" s="1"/>
  <c r="J55" i="7"/>
  <c r="K55" i="7"/>
  <c r="L55" i="7"/>
  <c r="R55" i="7" s="1"/>
  <c r="M55" i="7"/>
  <c r="S55" i="7" s="1"/>
  <c r="N55" i="7"/>
  <c r="O55" i="7"/>
  <c r="P55" i="7"/>
  <c r="V55" i="7"/>
  <c r="W55" i="7"/>
  <c r="E57" i="7"/>
  <c r="T57" i="7" s="1"/>
  <c r="P57" i="7"/>
  <c r="Q57" i="7"/>
  <c r="R57" i="7"/>
  <c r="S57" i="7"/>
  <c r="E58" i="7"/>
  <c r="P58" i="7"/>
  <c r="Q58" i="7"/>
  <c r="R58" i="7"/>
  <c r="S58" i="7"/>
  <c r="T58" i="7"/>
  <c r="U58" i="7"/>
  <c r="E59" i="7"/>
  <c r="T59" i="7" s="1"/>
  <c r="P59" i="7"/>
  <c r="Q59" i="7"/>
  <c r="R59" i="7"/>
  <c r="S59" i="7"/>
  <c r="E60" i="7"/>
  <c r="U60" i="7" s="1"/>
  <c r="P60" i="7"/>
  <c r="Q60" i="7"/>
  <c r="R60" i="7"/>
  <c r="S60" i="7"/>
  <c r="B61" i="7"/>
  <c r="C61" i="7"/>
  <c r="E61" i="7"/>
  <c r="H61" i="7"/>
  <c r="I61" i="7"/>
  <c r="J61" i="7"/>
  <c r="P61" i="7" s="1"/>
  <c r="K61" i="7"/>
  <c r="Q61" i="7" s="1"/>
  <c r="L61" i="7"/>
  <c r="R61" i="7" s="1"/>
  <c r="M61" i="7"/>
  <c r="S61" i="7" s="1"/>
  <c r="N61" i="7"/>
  <c r="O61" i="7"/>
  <c r="T61" i="7"/>
  <c r="U61" i="7"/>
  <c r="E63" i="7"/>
  <c r="T63" i="7" s="1"/>
  <c r="P63" i="7"/>
  <c r="Q63" i="7"/>
  <c r="R63" i="7"/>
  <c r="S63" i="7"/>
  <c r="E64" i="7"/>
  <c r="P64" i="7"/>
  <c r="Q64" i="7"/>
  <c r="R64" i="7"/>
  <c r="S64" i="7"/>
  <c r="T64" i="7"/>
  <c r="U64" i="7"/>
  <c r="E65" i="7"/>
  <c r="P65" i="7"/>
  <c r="Q65" i="7"/>
  <c r="R65" i="7"/>
  <c r="S65" i="7"/>
  <c r="T65" i="7"/>
  <c r="U65" i="7"/>
  <c r="E66" i="7"/>
  <c r="T66" i="7" s="1"/>
  <c r="P66" i="7"/>
  <c r="Q66" i="7"/>
  <c r="R66" i="7"/>
  <c r="S66" i="7"/>
  <c r="E67" i="7"/>
  <c r="P67" i="7"/>
  <c r="Q67" i="7"/>
  <c r="R67" i="7"/>
  <c r="S67" i="7"/>
  <c r="T67" i="7"/>
  <c r="U67" i="7"/>
  <c r="B68" i="7"/>
  <c r="E68" i="7" s="1"/>
  <c r="C68" i="7"/>
  <c r="F68" i="7"/>
  <c r="G68" i="7"/>
  <c r="H68" i="7"/>
  <c r="P68" i="7" s="1"/>
  <c r="I68" i="7"/>
  <c r="Q68" i="7" s="1"/>
  <c r="J68" i="7"/>
  <c r="K68" i="7"/>
  <c r="L68" i="7"/>
  <c r="R68" i="7" s="1"/>
  <c r="M68" i="7"/>
  <c r="N68" i="7"/>
  <c r="O68" i="7"/>
  <c r="S68" i="7"/>
  <c r="B69" i="7"/>
  <c r="C69" i="7"/>
  <c r="E69" i="7"/>
  <c r="F69" i="7"/>
  <c r="G69" i="7"/>
  <c r="H69" i="7"/>
  <c r="P69" i="7" s="1"/>
  <c r="I69" i="7"/>
  <c r="Q69" i="7" s="1"/>
  <c r="J69" i="7"/>
  <c r="K69" i="7"/>
  <c r="L69" i="7"/>
  <c r="R69" i="7" s="1"/>
  <c r="M69" i="7"/>
  <c r="S69" i="7" s="1"/>
  <c r="N69" i="7"/>
  <c r="O69" i="7"/>
  <c r="V69" i="7"/>
  <c r="W69" i="7"/>
  <c r="E71" i="7"/>
  <c r="T71" i="7" s="1"/>
  <c r="P71" i="7"/>
  <c r="Q71" i="7"/>
  <c r="R71" i="7"/>
  <c r="S71" i="7"/>
  <c r="E72" i="7"/>
  <c r="P72" i="7"/>
  <c r="Q72" i="7"/>
  <c r="R72" i="7"/>
  <c r="S72" i="7"/>
  <c r="T72" i="7"/>
  <c r="U72" i="7"/>
  <c r="B73" i="7"/>
  <c r="C73" i="7"/>
  <c r="E73" i="7"/>
  <c r="F73" i="7"/>
  <c r="G73" i="7"/>
  <c r="H73" i="7"/>
  <c r="P73" i="7" s="1"/>
  <c r="I73" i="7"/>
  <c r="J73" i="7"/>
  <c r="K73" i="7"/>
  <c r="Q73" i="7" s="1"/>
  <c r="L73" i="7"/>
  <c r="R73" i="7" s="1"/>
  <c r="M73" i="7"/>
  <c r="S73" i="7" s="1"/>
  <c r="N73" i="7"/>
  <c r="O73" i="7"/>
  <c r="T73" i="7"/>
  <c r="U73" i="7"/>
  <c r="V73" i="7"/>
  <c r="W73" i="7"/>
  <c r="B74" i="7"/>
  <c r="E74" i="7" s="1"/>
  <c r="C74" i="7"/>
  <c r="F74" i="7"/>
  <c r="G74" i="7"/>
  <c r="H74" i="7"/>
  <c r="I74" i="7"/>
  <c r="J74" i="7"/>
  <c r="K74" i="7"/>
  <c r="Q74" i="7" s="1"/>
  <c r="L74" i="7"/>
  <c r="R74" i="7" s="1"/>
  <c r="M74" i="7"/>
  <c r="S74" i="7" s="1"/>
  <c r="N74" i="7"/>
  <c r="O74" i="7"/>
  <c r="P74" i="7"/>
  <c r="T74" i="7"/>
  <c r="U74" i="7"/>
  <c r="V74" i="7"/>
  <c r="W74" i="7"/>
  <c r="B75" i="7"/>
  <c r="E75" i="7" s="1"/>
  <c r="C75" i="7"/>
  <c r="F75" i="7"/>
  <c r="G75" i="7"/>
  <c r="H75" i="7"/>
  <c r="I75" i="7"/>
  <c r="J75" i="7"/>
  <c r="K75" i="7"/>
  <c r="L75" i="7"/>
  <c r="R75" i="7" s="1"/>
  <c r="M75" i="7"/>
  <c r="S75" i="7" s="1"/>
  <c r="N75" i="7"/>
  <c r="O75" i="7"/>
  <c r="P75" i="7"/>
  <c r="Q75" i="7"/>
  <c r="V75" i="7"/>
  <c r="W75" i="7"/>
  <c r="A79" i="7"/>
  <c r="B82" i="7"/>
  <c r="C82" i="7"/>
  <c r="D82" i="7"/>
  <c r="F82" i="7"/>
  <c r="G82" i="7"/>
  <c r="H82" i="7"/>
  <c r="I82" i="7"/>
  <c r="J82" i="7"/>
  <c r="K82" i="7"/>
  <c r="L82" i="7"/>
  <c r="M82" i="7"/>
  <c r="E83" i="7"/>
  <c r="E82" i="7" s="1"/>
  <c r="E84" i="7"/>
  <c r="E85" i="7"/>
  <c r="E86" i="7"/>
  <c r="B87" i="7"/>
  <c r="C87" i="7"/>
  <c r="D87" i="7"/>
  <c r="F87" i="7"/>
  <c r="F115" i="7" s="1"/>
  <c r="G87" i="7"/>
  <c r="G115" i="7" s="1"/>
  <c r="H87" i="7"/>
  <c r="I87" i="7"/>
  <c r="J87" i="7"/>
  <c r="K87" i="7"/>
  <c r="L87" i="7"/>
  <c r="M87" i="7"/>
  <c r="N87" i="7"/>
  <c r="O87" i="7"/>
  <c r="E88" i="7"/>
  <c r="U87" i="7" s="1"/>
  <c r="P88" i="7"/>
  <c r="Q88" i="7"/>
  <c r="R88" i="7"/>
  <c r="S88" i="7"/>
  <c r="S87" i="7" s="1"/>
  <c r="E89" i="7"/>
  <c r="T89" i="7" s="1"/>
  <c r="P89" i="7"/>
  <c r="P87" i="7" s="1"/>
  <c r="Q89" i="7"/>
  <c r="Q87" i="7" s="1"/>
  <c r="R89" i="7"/>
  <c r="S89" i="7"/>
  <c r="E90" i="7"/>
  <c r="P90" i="7"/>
  <c r="Q90" i="7"/>
  <c r="R90" i="7"/>
  <c r="S90" i="7"/>
  <c r="T90" i="7"/>
  <c r="U90" i="7"/>
  <c r="E91" i="7"/>
  <c r="T91" i="7" s="1"/>
  <c r="P91" i="7"/>
  <c r="Q91" i="7"/>
  <c r="R91" i="7"/>
  <c r="S91" i="7"/>
  <c r="E92" i="7"/>
  <c r="T92" i="7" s="1"/>
  <c r="P92" i="7"/>
  <c r="Q92" i="7"/>
  <c r="R92" i="7"/>
  <c r="R87" i="7" s="1"/>
  <c r="S92" i="7"/>
  <c r="E93" i="7"/>
  <c r="U93" i="7" s="1"/>
  <c r="P93" i="7"/>
  <c r="Q93" i="7"/>
  <c r="R93" i="7"/>
  <c r="S93" i="7"/>
  <c r="E94" i="7"/>
  <c r="T94" i="7" s="1"/>
  <c r="P94" i="7"/>
  <c r="Q94" i="7"/>
  <c r="R94" i="7"/>
  <c r="S94" i="7"/>
  <c r="E95" i="7"/>
  <c r="T95" i="7" s="1"/>
  <c r="P95" i="7"/>
  <c r="Q95" i="7"/>
  <c r="R95" i="7"/>
  <c r="S95" i="7"/>
  <c r="E96" i="7"/>
  <c r="T96" i="7" s="1"/>
  <c r="P96" i="7"/>
  <c r="Q96" i="7"/>
  <c r="R96" i="7"/>
  <c r="S96" i="7"/>
  <c r="B97" i="7"/>
  <c r="C97" i="7"/>
  <c r="D97" i="7"/>
  <c r="F97" i="7"/>
  <c r="G97" i="7"/>
  <c r="H97" i="7"/>
  <c r="H114" i="7" s="1"/>
  <c r="I97" i="7"/>
  <c r="I114" i="7" s="1"/>
  <c r="J97" i="7"/>
  <c r="J114" i="7" s="1"/>
  <c r="K97" i="7"/>
  <c r="K114" i="7" s="1"/>
  <c r="L97" i="7"/>
  <c r="L114" i="7" s="1"/>
  <c r="R114" i="7" s="1"/>
  <c r="M97" i="7"/>
  <c r="M114" i="7" s="1"/>
  <c r="S114" i="7" s="1"/>
  <c r="R97" i="7"/>
  <c r="E98" i="7"/>
  <c r="T98" i="7" s="1"/>
  <c r="R98" i="7"/>
  <c r="S98" i="7"/>
  <c r="E99" i="7"/>
  <c r="R99" i="7"/>
  <c r="S99" i="7"/>
  <c r="T99" i="7"/>
  <c r="U99" i="7"/>
  <c r="E100" i="7"/>
  <c r="R100" i="7"/>
  <c r="S100" i="7"/>
  <c r="T100" i="7"/>
  <c r="U100" i="7"/>
  <c r="E101" i="7"/>
  <c r="U101" i="7" s="1"/>
  <c r="R101" i="7"/>
  <c r="S101" i="7"/>
  <c r="T101" i="7"/>
  <c r="E102" i="7"/>
  <c r="T102" i="7" s="1"/>
  <c r="R102" i="7"/>
  <c r="S102" i="7"/>
  <c r="E103" i="7"/>
  <c r="R103" i="7"/>
  <c r="S103" i="7"/>
  <c r="T103" i="7"/>
  <c r="U103" i="7"/>
  <c r="E104" i="7"/>
  <c r="T104" i="7" s="1"/>
  <c r="R104" i="7"/>
  <c r="S104" i="7"/>
  <c r="E105" i="7"/>
  <c r="R105" i="7"/>
  <c r="S105" i="7"/>
  <c r="T105" i="7"/>
  <c r="U105" i="7"/>
  <c r="E106" i="7"/>
  <c r="U106" i="7" s="1"/>
  <c r="R106" i="7"/>
  <c r="S106" i="7"/>
  <c r="E107" i="7"/>
  <c r="R107" i="7"/>
  <c r="S107" i="7"/>
  <c r="T107" i="7"/>
  <c r="U107" i="7"/>
  <c r="E108" i="7"/>
  <c r="U108" i="7" s="1"/>
  <c r="R108" i="7"/>
  <c r="S108" i="7"/>
  <c r="T108" i="7"/>
  <c r="E109" i="7"/>
  <c r="R109" i="7"/>
  <c r="S109" i="7"/>
  <c r="T109" i="7"/>
  <c r="U109" i="7"/>
  <c r="E110" i="7"/>
  <c r="T110" i="7" s="1"/>
  <c r="R110" i="7"/>
  <c r="S110" i="7"/>
  <c r="E111" i="7"/>
  <c r="T111" i="7" s="1"/>
  <c r="R111" i="7"/>
  <c r="S111" i="7"/>
  <c r="E112" i="7"/>
  <c r="R112" i="7"/>
  <c r="S112" i="7"/>
  <c r="T112" i="7"/>
  <c r="U112" i="7"/>
  <c r="R113" i="7"/>
  <c r="S113" i="7"/>
  <c r="T113" i="7"/>
  <c r="U113" i="7"/>
  <c r="B114" i="7"/>
  <c r="C114" i="7"/>
  <c r="D114" i="7"/>
  <c r="F114" i="7"/>
  <c r="G114" i="7"/>
  <c r="N114" i="7"/>
  <c r="O114" i="7"/>
  <c r="B115" i="7"/>
  <c r="C115" i="7"/>
  <c r="D115" i="7"/>
  <c r="H115" i="7"/>
  <c r="I115" i="7"/>
  <c r="J115" i="7"/>
  <c r="K115" i="7"/>
  <c r="L115" i="7"/>
  <c r="R115" i="7" s="1"/>
  <c r="M115" i="7"/>
  <c r="S115" i="7" s="1"/>
  <c r="N115" i="7"/>
  <c r="O115" i="7"/>
  <c r="T115" i="8" l="1"/>
  <c r="U115" i="8"/>
  <c r="T97" i="8"/>
  <c r="U97" i="8"/>
  <c r="E114" i="8"/>
  <c r="Q115" i="7"/>
  <c r="Q114" i="7"/>
  <c r="T26" i="7"/>
  <c r="T32" i="7"/>
  <c r="U32" i="7"/>
  <c r="P115" i="7"/>
  <c r="P114" i="7"/>
  <c r="T35" i="7"/>
  <c r="U35" i="7"/>
  <c r="E97" i="7"/>
  <c r="U89" i="7"/>
  <c r="T106" i="7"/>
  <c r="U92" i="7"/>
  <c r="T60" i="7"/>
  <c r="U23" i="7"/>
  <c r="T20" i="7"/>
  <c r="U110" i="7"/>
  <c r="U95" i="7"/>
  <c r="U45" i="7"/>
  <c r="U34" i="7"/>
  <c r="U11" i="7"/>
  <c r="S97" i="7"/>
  <c r="T45" i="7"/>
  <c r="T11" i="7"/>
  <c r="U59" i="7"/>
  <c r="T88" i="7"/>
  <c r="U88" i="7"/>
  <c r="U19" i="7"/>
  <c r="U91" i="7"/>
  <c r="E87" i="7"/>
  <c r="E115" i="7" s="1"/>
  <c r="U22" i="7"/>
  <c r="U94" i="7"/>
  <c r="U75" i="7"/>
  <c r="U44" i="7"/>
  <c r="U25" i="7"/>
  <c r="U10" i="7"/>
  <c r="U104" i="7"/>
  <c r="T75" i="7"/>
  <c r="U47" i="7"/>
  <c r="U13" i="7"/>
  <c r="U71" i="7"/>
  <c r="U50" i="7"/>
  <c r="U16" i="7"/>
  <c r="U26" i="7"/>
  <c r="T93" i="7"/>
  <c r="U42" i="7"/>
  <c r="T9" i="7"/>
  <c r="U98" i="7"/>
  <c r="T68" i="7"/>
  <c r="T46" i="7"/>
  <c r="T12" i="7"/>
  <c r="U69" i="7"/>
  <c r="U63" i="7"/>
  <c r="U37" i="7"/>
  <c r="U29" i="7"/>
  <c r="T87" i="7"/>
  <c r="U96" i="7"/>
  <c r="U68" i="7"/>
  <c r="T42" i="7"/>
  <c r="U111" i="7"/>
  <c r="U102" i="7"/>
  <c r="U66" i="7"/>
  <c r="U57" i="7"/>
  <c r="U40" i="7"/>
  <c r="E9" i="6"/>
  <c r="P9" i="6"/>
  <c r="Q9" i="6"/>
  <c r="R9" i="6"/>
  <c r="S9" i="6"/>
  <c r="T9" i="6"/>
  <c r="U9" i="6"/>
  <c r="E10" i="6"/>
  <c r="P10" i="6"/>
  <c r="Q10" i="6"/>
  <c r="R10" i="6"/>
  <c r="S10" i="6"/>
  <c r="E11" i="6"/>
  <c r="P11" i="6"/>
  <c r="Q11" i="6"/>
  <c r="R11" i="6"/>
  <c r="S11" i="6"/>
  <c r="T11" i="6"/>
  <c r="U11" i="6"/>
  <c r="E12" i="6"/>
  <c r="T12" i="6" s="1"/>
  <c r="P12" i="6"/>
  <c r="Q12" i="6"/>
  <c r="R12" i="6"/>
  <c r="S12" i="6"/>
  <c r="E13" i="6"/>
  <c r="P13" i="6"/>
  <c r="Q13" i="6"/>
  <c r="R13" i="6"/>
  <c r="S13" i="6"/>
  <c r="E14" i="6"/>
  <c r="P14" i="6"/>
  <c r="Q14" i="6"/>
  <c r="R14" i="6"/>
  <c r="S14" i="6"/>
  <c r="T14" i="6"/>
  <c r="U14" i="6"/>
  <c r="E15" i="6"/>
  <c r="P15" i="6"/>
  <c r="Q15" i="6"/>
  <c r="U15" i="6" s="1"/>
  <c r="R15" i="6"/>
  <c r="S15" i="6"/>
  <c r="T15" i="6"/>
  <c r="E16" i="6"/>
  <c r="P16" i="6"/>
  <c r="Q16" i="6"/>
  <c r="R16" i="6"/>
  <c r="S16" i="6"/>
  <c r="B17" i="6"/>
  <c r="C17" i="6"/>
  <c r="E17" i="6"/>
  <c r="F17" i="6"/>
  <c r="G17" i="6"/>
  <c r="H17" i="6"/>
  <c r="I17" i="6"/>
  <c r="J17" i="6"/>
  <c r="K17" i="6"/>
  <c r="L17" i="6"/>
  <c r="M17" i="6"/>
  <c r="S17" i="6" s="1"/>
  <c r="N17" i="6"/>
  <c r="O17" i="6"/>
  <c r="P17" i="6"/>
  <c r="Q17" i="6"/>
  <c r="R17" i="6"/>
  <c r="E19" i="6"/>
  <c r="P19" i="6"/>
  <c r="Q19" i="6"/>
  <c r="R19" i="6"/>
  <c r="S19" i="6"/>
  <c r="E20" i="6"/>
  <c r="P20" i="6"/>
  <c r="Q20" i="6"/>
  <c r="R20" i="6"/>
  <c r="S20" i="6"/>
  <c r="T20" i="6"/>
  <c r="U20" i="6"/>
  <c r="E21" i="6"/>
  <c r="P21" i="6"/>
  <c r="Q21" i="6"/>
  <c r="R21" i="6"/>
  <c r="S21" i="6"/>
  <c r="T21" i="6"/>
  <c r="U21" i="6"/>
  <c r="E22" i="6"/>
  <c r="P22" i="6"/>
  <c r="Q22" i="6"/>
  <c r="R22" i="6"/>
  <c r="S22" i="6"/>
  <c r="E23" i="6"/>
  <c r="P23" i="6"/>
  <c r="Q23" i="6"/>
  <c r="R23" i="6"/>
  <c r="S23" i="6"/>
  <c r="T23" i="6"/>
  <c r="U23" i="6"/>
  <c r="E24" i="6"/>
  <c r="P24" i="6"/>
  <c r="Q24" i="6"/>
  <c r="R24" i="6"/>
  <c r="S24" i="6"/>
  <c r="T24" i="6"/>
  <c r="U24" i="6"/>
  <c r="E25" i="6"/>
  <c r="P25" i="6"/>
  <c r="Q25" i="6"/>
  <c r="R25" i="6"/>
  <c r="S25" i="6"/>
  <c r="B26" i="6"/>
  <c r="C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V26" i="6"/>
  <c r="W26" i="6"/>
  <c r="E28" i="6"/>
  <c r="P28" i="6"/>
  <c r="Q28" i="6"/>
  <c r="R28" i="6"/>
  <c r="S28" i="6"/>
  <c r="T28" i="6"/>
  <c r="U28" i="6"/>
  <c r="E29" i="6"/>
  <c r="P29" i="6"/>
  <c r="Q29" i="6"/>
  <c r="R29" i="6"/>
  <c r="S29" i="6"/>
  <c r="T29" i="6"/>
  <c r="U29" i="6"/>
  <c r="E30" i="6"/>
  <c r="P30" i="6"/>
  <c r="Q30" i="6"/>
  <c r="R30" i="6"/>
  <c r="S30" i="6"/>
  <c r="E31" i="6"/>
  <c r="P31" i="6"/>
  <c r="Q31" i="6"/>
  <c r="R31" i="6"/>
  <c r="S31" i="6"/>
  <c r="T31" i="6"/>
  <c r="U31" i="6"/>
  <c r="B32" i="6"/>
  <c r="C32" i="6"/>
  <c r="E32" i="6"/>
  <c r="F32" i="6"/>
  <c r="G32" i="6"/>
  <c r="H32" i="6"/>
  <c r="I32" i="6"/>
  <c r="J32" i="6"/>
  <c r="K32" i="6"/>
  <c r="L32" i="6"/>
  <c r="M32" i="6"/>
  <c r="N32" i="6"/>
  <c r="O32" i="6"/>
  <c r="E34" i="6"/>
  <c r="P34" i="6"/>
  <c r="Q34" i="6"/>
  <c r="R34" i="6"/>
  <c r="S34" i="6"/>
  <c r="T34" i="6"/>
  <c r="U34" i="6"/>
  <c r="B35" i="6"/>
  <c r="C35" i="6"/>
  <c r="E35" i="6"/>
  <c r="F35" i="6"/>
  <c r="G35" i="6"/>
  <c r="H35" i="6"/>
  <c r="I35" i="6"/>
  <c r="J35" i="6"/>
  <c r="K35" i="6"/>
  <c r="L35" i="6"/>
  <c r="M35" i="6"/>
  <c r="N35" i="6"/>
  <c r="O35" i="6"/>
  <c r="R35" i="6"/>
  <c r="S35" i="6"/>
  <c r="E37" i="6"/>
  <c r="P37" i="6"/>
  <c r="T37" i="6" s="1"/>
  <c r="Q37" i="6"/>
  <c r="U37" i="6" s="1"/>
  <c r="R37" i="6"/>
  <c r="S37" i="6"/>
  <c r="E38" i="6"/>
  <c r="P38" i="6"/>
  <c r="Q38" i="6"/>
  <c r="R38" i="6"/>
  <c r="S38" i="6"/>
  <c r="E39" i="6"/>
  <c r="P39" i="6"/>
  <c r="Q39" i="6"/>
  <c r="R39" i="6"/>
  <c r="S39" i="6"/>
  <c r="T39" i="6"/>
  <c r="U39" i="6"/>
  <c r="E40" i="6"/>
  <c r="P40" i="6"/>
  <c r="Q40" i="6"/>
  <c r="R40" i="6"/>
  <c r="S40" i="6"/>
  <c r="T40" i="6"/>
  <c r="U40" i="6"/>
  <c r="E41" i="6"/>
  <c r="U41" i="6" s="1"/>
  <c r="P41" i="6"/>
  <c r="Q41" i="6"/>
  <c r="R41" i="6"/>
  <c r="S41" i="6"/>
  <c r="B42" i="6"/>
  <c r="C42" i="6"/>
  <c r="E42" i="6"/>
  <c r="F42" i="6"/>
  <c r="G42" i="6"/>
  <c r="H42" i="6"/>
  <c r="I42" i="6"/>
  <c r="J42" i="6"/>
  <c r="K42" i="6"/>
  <c r="L42" i="6"/>
  <c r="M42" i="6"/>
  <c r="N42" i="6"/>
  <c r="O42" i="6"/>
  <c r="P42" i="6"/>
  <c r="T42" i="6" s="1"/>
  <c r="Q42" i="6"/>
  <c r="U42" i="6" s="1"/>
  <c r="R42" i="6"/>
  <c r="S42" i="6"/>
  <c r="E44" i="6"/>
  <c r="P44" i="6"/>
  <c r="Q44" i="6"/>
  <c r="R44" i="6"/>
  <c r="S44" i="6"/>
  <c r="E45" i="6"/>
  <c r="P45" i="6"/>
  <c r="Q45" i="6"/>
  <c r="R45" i="6"/>
  <c r="S45" i="6"/>
  <c r="T45" i="6"/>
  <c r="U45" i="6"/>
  <c r="E46" i="6"/>
  <c r="P46" i="6"/>
  <c r="Q46" i="6"/>
  <c r="R46" i="6"/>
  <c r="S46" i="6"/>
  <c r="T46" i="6"/>
  <c r="U46" i="6"/>
  <c r="E47" i="6"/>
  <c r="P47" i="6"/>
  <c r="Q47" i="6"/>
  <c r="R47" i="6"/>
  <c r="S47" i="6"/>
  <c r="E48" i="6"/>
  <c r="P48" i="6"/>
  <c r="Q48" i="6"/>
  <c r="R48" i="6"/>
  <c r="S48" i="6"/>
  <c r="T48" i="6"/>
  <c r="U48" i="6"/>
  <c r="E49" i="6"/>
  <c r="P49" i="6"/>
  <c r="Q49" i="6"/>
  <c r="R49" i="6"/>
  <c r="S49" i="6"/>
  <c r="T49" i="6"/>
  <c r="U49" i="6"/>
  <c r="E50" i="6"/>
  <c r="P50" i="6"/>
  <c r="Q50" i="6"/>
  <c r="R50" i="6"/>
  <c r="S50" i="6"/>
  <c r="E51" i="6"/>
  <c r="P51" i="6"/>
  <c r="Q51" i="6"/>
  <c r="R51" i="6"/>
  <c r="S51" i="6"/>
  <c r="T51" i="6"/>
  <c r="U51" i="6"/>
  <c r="E52" i="6"/>
  <c r="P52" i="6"/>
  <c r="Q52" i="6"/>
  <c r="R52" i="6"/>
  <c r="S52" i="6"/>
  <c r="T52" i="6"/>
  <c r="U52" i="6"/>
  <c r="E53" i="6"/>
  <c r="P53" i="6"/>
  <c r="Q53" i="6"/>
  <c r="R53" i="6"/>
  <c r="S53" i="6"/>
  <c r="E54" i="6"/>
  <c r="P54" i="6"/>
  <c r="Q54" i="6"/>
  <c r="R54" i="6"/>
  <c r="S54" i="6"/>
  <c r="T54" i="6"/>
  <c r="U54" i="6"/>
  <c r="B55" i="6"/>
  <c r="C55" i="6"/>
  <c r="E55" i="6"/>
  <c r="F55" i="6"/>
  <c r="G55" i="6"/>
  <c r="H55" i="6"/>
  <c r="I55" i="6"/>
  <c r="J55" i="6"/>
  <c r="K55" i="6"/>
  <c r="L55" i="6"/>
  <c r="M55" i="6"/>
  <c r="N55" i="6"/>
  <c r="O55" i="6"/>
  <c r="V55" i="6"/>
  <c r="E57" i="6"/>
  <c r="P57" i="6"/>
  <c r="Q57" i="6"/>
  <c r="R57" i="6"/>
  <c r="S57" i="6"/>
  <c r="T57" i="6"/>
  <c r="U57" i="6"/>
  <c r="E58" i="6"/>
  <c r="P58" i="6"/>
  <c r="Q58" i="6"/>
  <c r="R58" i="6"/>
  <c r="S58" i="6"/>
  <c r="T58" i="6"/>
  <c r="U58" i="6"/>
  <c r="E59" i="6"/>
  <c r="P59" i="6"/>
  <c r="Q59" i="6"/>
  <c r="R59" i="6"/>
  <c r="S59" i="6"/>
  <c r="E60" i="6"/>
  <c r="P60" i="6"/>
  <c r="Q60" i="6"/>
  <c r="R60" i="6"/>
  <c r="S60" i="6"/>
  <c r="T60" i="6"/>
  <c r="U60" i="6"/>
  <c r="B61" i="6"/>
  <c r="E61" i="6" s="1"/>
  <c r="C61" i="6"/>
  <c r="H61" i="6"/>
  <c r="I61" i="6"/>
  <c r="J61" i="6"/>
  <c r="K61" i="6"/>
  <c r="L61" i="6"/>
  <c r="R61" i="6" s="1"/>
  <c r="M61" i="6"/>
  <c r="S61" i="6" s="1"/>
  <c r="N61" i="6"/>
  <c r="O61" i="6"/>
  <c r="E63" i="6"/>
  <c r="P63" i="6"/>
  <c r="Q63" i="6"/>
  <c r="R63" i="6"/>
  <c r="S63" i="6"/>
  <c r="T63" i="6"/>
  <c r="U63" i="6"/>
  <c r="E64" i="6"/>
  <c r="T64" i="6" s="1"/>
  <c r="P64" i="6"/>
  <c r="Q64" i="6"/>
  <c r="R64" i="6"/>
  <c r="S64" i="6"/>
  <c r="E65" i="6"/>
  <c r="P65" i="6"/>
  <c r="Q65" i="6"/>
  <c r="R65" i="6"/>
  <c r="S65" i="6"/>
  <c r="T65" i="6"/>
  <c r="U65" i="6"/>
  <c r="E66" i="6"/>
  <c r="P66" i="6"/>
  <c r="Q66" i="6"/>
  <c r="R66" i="6"/>
  <c r="S66" i="6"/>
  <c r="T66" i="6"/>
  <c r="U66" i="6"/>
  <c r="E67" i="6"/>
  <c r="T67" i="6" s="1"/>
  <c r="P67" i="6"/>
  <c r="Q67" i="6"/>
  <c r="R67" i="6"/>
  <c r="S67" i="6"/>
  <c r="B68" i="6"/>
  <c r="E68" i="6" s="1"/>
  <c r="C68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B69" i="6"/>
  <c r="E69" i="6" s="1"/>
  <c r="C69" i="6"/>
  <c r="F69" i="6"/>
  <c r="G69" i="6"/>
  <c r="H69" i="6"/>
  <c r="I69" i="6"/>
  <c r="J69" i="6"/>
  <c r="K69" i="6"/>
  <c r="L69" i="6"/>
  <c r="M69" i="6"/>
  <c r="N69" i="6"/>
  <c r="O69" i="6"/>
  <c r="P69" i="6"/>
  <c r="Q69" i="6"/>
  <c r="R69" i="6"/>
  <c r="S69" i="6"/>
  <c r="V69" i="6"/>
  <c r="W69" i="6"/>
  <c r="E71" i="6"/>
  <c r="P71" i="6"/>
  <c r="Q71" i="6"/>
  <c r="R71" i="6"/>
  <c r="S71" i="6"/>
  <c r="E72" i="6"/>
  <c r="P72" i="6"/>
  <c r="Q72" i="6"/>
  <c r="R72" i="6"/>
  <c r="S72" i="6"/>
  <c r="T72" i="6"/>
  <c r="U72" i="6"/>
  <c r="B73" i="6"/>
  <c r="C73" i="6"/>
  <c r="E73" i="6"/>
  <c r="F73" i="6"/>
  <c r="G73" i="6"/>
  <c r="H73" i="6"/>
  <c r="I73" i="6"/>
  <c r="J73" i="6"/>
  <c r="K73" i="6"/>
  <c r="L73" i="6"/>
  <c r="M73" i="6"/>
  <c r="S73" i="6" s="1"/>
  <c r="N73" i="6"/>
  <c r="O73" i="6"/>
  <c r="V73" i="6"/>
  <c r="W73" i="6"/>
  <c r="B74" i="6"/>
  <c r="C74" i="6"/>
  <c r="E74" i="6"/>
  <c r="F74" i="6"/>
  <c r="G74" i="6"/>
  <c r="H74" i="6"/>
  <c r="I74" i="6"/>
  <c r="J74" i="6"/>
  <c r="K74" i="6"/>
  <c r="L74" i="6"/>
  <c r="M74" i="6"/>
  <c r="N74" i="6"/>
  <c r="O74" i="6"/>
  <c r="P74" i="6"/>
  <c r="V74" i="6"/>
  <c r="W74" i="6"/>
  <c r="B75" i="6"/>
  <c r="C75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V75" i="6"/>
  <c r="W75" i="6"/>
  <c r="A79" i="6"/>
  <c r="B82" i="6"/>
  <c r="C82" i="6"/>
  <c r="D82" i="6"/>
  <c r="F82" i="6"/>
  <c r="G82" i="6"/>
  <c r="H82" i="6"/>
  <c r="I82" i="6"/>
  <c r="J82" i="6"/>
  <c r="K82" i="6"/>
  <c r="L82" i="6"/>
  <c r="M82" i="6"/>
  <c r="E83" i="6"/>
  <c r="E84" i="6"/>
  <c r="E85" i="6"/>
  <c r="E86" i="6"/>
  <c r="B87" i="6"/>
  <c r="C87" i="6"/>
  <c r="D87" i="6"/>
  <c r="F87" i="6"/>
  <c r="G87" i="6"/>
  <c r="H87" i="6"/>
  <c r="I87" i="6"/>
  <c r="J87" i="6"/>
  <c r="K87" i="6"/>
  <c r="K115" i="6" s="1"/>
  <c r="L87" i="6"/>
  <c r="L115" i="6" s="1"/>
  <c r="R115" i="6" s="1"/>
  <c r="M87" i="6"/>
  <c r="M114" i="6" s="1"/>
  <c r="S114" i="6" s="1"/>
  <c r="N87" i="6"/>
  <c r="N115" i="6" s="1"/>
  <c r="O87" i="6"/>
  <c r="O115" i="6" s="1"/>
  <c r="P87" i="6"/>
  <c r="P115" i="6" s="1"/>
  <c r="E88" i="6"/>
  <c r="P88" i="6"/>
  <c r="Q88" i="6"/>
  <c r="R88" i="6"/>
  <c r="S88" i="6"/>
  <c r="E89" i="6"/>
  <c r="P89" i="6"/>
  <c r="Q89" i="6"/>
  <c r="R89" i="6"/>
  <c r="S89" i="6"/>
  <c r="S87" i="6" s="1"/>
  <c r="T89" i="6"/>
  <c r="U89" i="6"/>
  <c r="E90" i="6"/>
  <c r="T90" i="6" s="1"/>
  <c r="P90" i="6"/>
  <c r="Q90" i="6"/>
  <c r="Q87" i="6" s="1"/>
  <c r="R90" i="6"/>
  <c r="R87" i="6" s="1"/>
  <c r="S90" i="6"/>
  <c r="E91" i="6"/>
  <c r="P91" i="6"/>
  <c r="Q91" i="6"/>
  <c r="R91" i="6"/>
  <c r="S91" i="6"/>
  <c r="E92" i="6"/>
  <c r="P92" i="6"/>
  <c r="Q92" i="6"/>
  <c r="R92" i="6"/>
  <c r="S92" i="6"/>
  <c r="T92" i="6"/>
  <c r="U92" i="6"/>
  <c r="E93" i="6"/>
  <c r="P93" i="6"/>
  <c r="Q93" i="6"/>
  <c r="R93" i="6"/>
  <c r="S93" i="6"/>
  <c r="T93" i="6"/>
  <c r="U93" i="6"/>
  <c r="E94" i="6"/>
  <c r="P94" i="6"/>
  <c r="Q94" i="6"/>
  <c r="R94" i="6"/>
  <c r="S94" i="6"/>
  <c r="E95" i="6"/>
  <c r="P95" i="6"/>
  <c r="Q95" i="6"/>
  <c r="R95" i="6"/>
  <c r="S95" i="6"/>
  <c r="T95" i="6"/>
  <c r="U95" i="6"/>
  <c r="E96" i="6"/>
  <c r="P96" i="6"/>
  <c r="Q96" i="6"/>
  <c r="R96" i="6"/>
  <c r="S96" i="6"/>
  <c r="T96" i="6"/>
  <c r="U96" i="6"/>
  <c r="B97" i="6"/>
  <c r="B114" i="6" s="1"/>
  <c r="C97" i="6"/>
  <c r="C114" i="6" s="1"/>
  <c r="D97" i="6"/>
  <c r="D114" i="6" s="1"/>
  <c r="E97" i="6"/>
  <c r="F97" i="6"/>
  <c r="G97" i="6"/>
  <c r="H97" i="6"/>
  <c r="I97" i="6"/>
  <c r="J97" i="6"/>
  <c r="K97" i="6"/>
  <c r="L97" i="6"/>
  <c r="M97" i="6"/>
  <c r="R97" i="6"/>
  <c r="S97" i="6"/>
  <c r="E98" i="6"/>
  <c r="R98" i="6"/>
  <c r="S98" i="6"/>
  <c r="T98" i="6"/>
  <c r="U98" i="6"/>
  <c r="E99" i="6"/>
  <c r="R99" i="6"/>
  <c r="S99" i="6"/>
  <c r="T99" i="6"/>
  <c r="U99" i="6"/>
  <c r="E100" i="6"/>
  <c r="R100" i="6"/>
  <c r="S100" i="6"/>
  <c r="T100" i="6"/>
  <c r="U100" i="6"/>
  <c r="E101" i="6"/>
  <c r="R101" i="6"/>
  <c r="S101" i="6"/>
  <c r="T101" i="6"/>
  <c r="U101" i="6"/>
  <c r="E102" i="6"/>
  <c r="R102" i="6"/>
  <c r="S102" i="6"/>
  <c r="T102" i="6"/>
  <c r="U102" i="6"/>
  <c r="E103" i="6"/>
  <c r="R103" i="6"/>
  <c r="S103" i="6"/>
  <c r="T103" i="6"/>
  <c r="U103" i="6"/>
  <c r="E104" i="6"/>
  <c r="R104" i="6"/>
  <c r="S104" i="6"/>
  <c r="E105" i="6"/>
  <c r="R105" i="6"/>
  <c r="S105" i="6"/>
  <c r="T105" i="6"/>
  <c r="U105" i="6"/>
  <c r="E106" i="6"/>
  <c r="R106" i="6"/>
  <c r="S106" i="6"/>
  <c r="T106" i="6"/>
  <c r="U106" i="6"/>
  <c r="E107" i="6"/>
  <c r="R107" i="6"/>
  <c r="S107" i="6"/>
  <c r="T107" i="6"/>
  <c r="U107" i="6"/>
  <c r="E108" i="6"/>
  <c r="U108" i="6" s="1"/>
  <c r="R108" i="6"/>
  <c r="S108" i="6"/>
  <c r="T108" i="6"/>
  <c r="E109" i="6"/>
  <c r="R109" i="6"/>
  <c r="S109" i="6"/>
  <c r="T109" i="6"/>
  <c r="U109" i="6"/>
  <c r="E110" i="6"/>
  <c r="R110" i="6"/>
  <c r="S110" i="6"/>
  <c r="T110" i="6"/>
  <c r="U110" i="6"/>
  <c r="E111" i="6"/>
  <c r="R111" i="6"/>
  <c r="S111" i="6"/>
  <c r="T111" i="6"/>
  <c r="U111" i="6"/>
  <c r="E112" i="6"/>
  <c r="R112" i="6"/>
  <c r="S112" i="6"/>
  <c r="T112" i="6"/>
  <c r="U112" i="6"/>
  <c r="R113" i="6"/>
  <c r="S113" i="6"/>
  <c r="T113" i="6"/>
  <c r="U113" i="6"/>
  <c r="F114" i="6"/>
  <c r="G114" i="6"/>
  <c r="H114" i="6"/>
  <c r="I114" i="6"/>
  <c r="J114" i="6"/>
  <c r="B115" i="6"/>
  <c r="C115" i="6"/>
  <c r="D115" i="6"/>
  <c r="F115" i="6"/>
  <c r="G115" i="6"/>
  <c r="H115" i="6"/>
  <c r="I115" i="6"/>
  <c r="J115" i="6"/>
  <c r="T114" i="8" l="1"/>
  <c r="U114" i="8"/>
  <c r="E114" i="7"/>
  <c r="T97" i="7"/>
  <c r="U97" i="7"/>
  <c r="U115" i="7"/>
  <c r="T115" i="7"/>
  <c r="Q115" i="6"/>
  <c r="Q114" i="6"/>
  <c r="T61" i="6"/>
  <c r="U61" i="6"/>
  <c r="E114" i="6"/>
  <c r="T47" i="6"/>
  <c r="U47" i="6"/>
  <c r="U55" i="6"/>
  <c r="T104" i="6"/>
  <c r="U104" i="6"/>
  <c r="R73" i="6"/>
  <c r="T25" i="6"/>
  <c r="U25" i="6"/>
  <c r="T50" i="6"/>
  <c r="U50" i="6"/>
  <c r="U69" i="6"/>
  <c r="T69" i="6"/>
  <c r="T53" i="6"/>
  <c r="U53" i="6"/>
  <c r="R55" i="6"/>
  <c r="T30" i="6"/>
  <c r="U30" i="6"/>
  <c r="S74" i="6"/>
  <c r="R32" i="6"/>
  <c r="R74" i="6"/>
  <c r="U97" i="6"/>
  <c r="T59" i="6"/>
  <c r="U59" i="6"/>
  <c r="P114" i="6"/>
  <c r="T97" i="6"/>
  <c r="P55" i="6"/>
  <c r="T55" i="6" s="1"/>
  <c r="Q32" i="6"/>
  <c r="U32" i="6" s="1"/>
  <c r="O114" i="6"/>
  <c r="Q74" i="6"/>
  <c r="P32" i="6"/>
  <c r="N114" i="6"/>
  <c r="Q35" i="6"/>
  <c r="U35" i="6" s="1"/>
  <c r="S75" i="6"/>
  <c r="T10" i="6"/>
  <c r="U10" i="6"/>
  <c r="L114" i="6"/>
  <c r="R114" i="6" s="1"/>
  <c r="R75" i="6"/>
  <c r="T32" i="6"/>
  <c r="K114" i="6"/>
  <c r="E87" i="6"/>
  <c r="E115" i="6" s="1"/>
  <c r="T88" i="6"/>
  <c r="U88" i="6"/>
  <c r="Q61" i="6"/>
  <c r="U87" i="6"/>
  <c r="P61" i="6"/>
  <c r="T41" i="6"/>
  <c r="T35" i="6"/>
  <c r="U26" i="6"/>
  <c r="T13" i="6"/>
  <c r="U13" i="6"/>
  <c r="M115" i="6"/>
  <c r="S115" i="6" s="1"/>
  <c r="T87" i="6"/>
  <c r="U64" i="6"/>
  <c r="T19" i="6"/>
  <c r="U19" i="6"/>
  <c r="U12" i="6"/>
  <c r="T91" i="6"/>
  <c r="U91" i="6"/>
  <c r="U67" i="6"/>
  <c r="T44" i="6"/>
  <c r="U44" i="6"/>
  <c r="T38" i="6"/>
  <c r="U38" i="6"/>
  <c r="U17" i="6"/>
  <c r="T94" i="6"/>
  <c r="U94" i="6"/>
  <c r="T71" i="6"/>
  <c r="U71" i="6"/>
  <c r="T74" i="6"/>
  <c r="T73" i="6"/>
  <c r="U74" i="6"/>
  <c r="U73" i="6"/>
  <c r="Q73" i="6"/>
  <c r="P73" i="6"/>
  <c r="S55" i="6"/>
  <c r="S32" i="6"/>
  <c r="Q55" i="6"/>
  <c r="P35" i="6"/>
  <c r="E82" i="6"/>
  <c r="U90" i="6"/>
  <c r="T17" i="6"/>
  <c r="T16" i="6"/>
  <c r="U16" i="6"/>
  <c r="T22" i="6"/>
  <c r="U22" i="6"/>
  <c r="T75" i="6"/>
  <c r="U75" i="6"/>
  <c r="E9" i="5"/>
  <c r="U69" i="5" s="1"/>
  <c r="P9" i="5"/>
  <c r="Q9" i="5"/>
  <c r="R9" i="5"/>
  <c r="S9" i="5"/>
  <c r="E10" i="5"/>
  <c r="P10" i="5"/>
  <c r="Q10" i="5"/>
  <c r="R10" i="5"/>
  <c r="S10" i="5"/>
  <c r="T10" i="5"/>
  <c r="U10" i="5"/>
  <c r="E11" i="5"/>
  <c r="P11" i="5"/>
  <c r="Q11" i="5"/>
  <c r="R11" i="5"/>
  <c r="S11" i="5"/>
  <c r="T11" i="5"/>
  <c r="U11" i="5"/>
  <c r="E12" i="5"/>
  <c r="T12" i="5" s="1"/>
  <c r="P12" i="5"/>
  <c r="Q12" i="5"/>
  <c r="R12" i="5"/>
  <c r="S12" i="5"/>
  <c r="E13" i="5"/>
  <c r="P13" i="5"/>
  <c r="Q13" i="5"/>
  <c r="R13" i="5"/>
  <c r="S13" i="5"/>
  <c r="T13" i="5"/>
  <c r="U13" i="5"/>
  <c r="E14" i="5"/>
  <c r="P14" i="5"/>
  <c r="Q14" i="5"/>
  <c r="R14" i="5"/>
  <c r="S14" i="5"/>
  <c r="T14" i="5"/>
  <c r="U14" i="5"/>
  <c r="E15" i="5"/>
  <c r="T15" i="5" s="1"/>
  <c r="P15" i="5"/>
  <c r="Q15" i="5"/>
  <c r="R15" i="5"/>
  <c r="S15" i="5"/>
  <c r="E16" i="5"/>
  <c r="P16" i="5"/>
  <c r="Q16" i="5"/>
  <c r="R16" i="5"/>
  <c r="S16" i="5"/>
  <c r="T16" i="5"/>
  <c r="U16" i="5"/>
  <c r="B17" i="5"/>
  <c r="C17" i="5"/>
  <c r="E17" i="5"/>
  <c r="F17" i="5"/>
  <c r="G17" i="5"/>
  <c r="H17" i="5"/>
  <c r="P17" i="5" s="1"/>
  <c r="I17" i="5"/>
  <c r="Q17" i="5" s="1"/>
  <c r="J17" i="5"/>
  <c r="K17" i="5"/>
  <c r="L17" i="5"/>
  <c r="R17" i="5" s="1"/>
  <c r="M17" i="5"/>
  <c r="S17" i="5" s="1"/>
  <c r="N17" i="5"/>
  <c r="O17" i="5"/>
  <c r="V17" i="5"/>
  <c r="W17" i="5"/>
  <c r="E19" i="5"/>
  <c r="P19" i="5"/>
  <c r="Q19" i="5"/>
  <c r="R19" i="5"/>
  <c r="S19" i="5"/>
  <c r="T19" i="5"/>
  <c r="U19" i="5"/>
  <c r="E20" i="5"/>
  <c r="T20" i="5" s="1"/>
  <c r="P20" i="5"/>
  <c r="Q20" i="5"/>
  <c r="R20" i="5"/>
  <c r="S20" i="5"/>
  <c r="E21" i="5"/>
  <c r="P21" i="5"/>
  <c r="Q21" i="5"/>
  <c r="R21" i="5"/>
  <c r="S21" i="5"/>
  <c r="T21" i="5"/>
  <c r="U21" i="5"/>
  <c r="E22" i="5"/>
  <c r="P22" i="5"/>
  <c r="Q22" i="5"/>
  <c r="R22" i="5"/>
  <c r="S22" i="5"/>
  <c r="T22" i="5"/>
  <c r="U22" i="5"/>
  <c r="E23" i="5"/>
  <c r="T23" i="5" s="1"/>
  <c r="P23" i="5"/>
  <c r="Q23" i="5"/>
  <c r="R23" i="5"/>
  <c r="S23" i="5"/>
  <c r="E24" i="5"/>
  <c r="P24" i="5"/>
  <c r="Q24" i="5"/>
  <c r="R24" i="5"/>
  <c r="S24" i="5"/>
  <c r="T24" i="5"/>
  <c r="U24" i="5"/>
  <c r="E25" i="5"/>
  <c r="P25" i="5"/>
  <c r="Q25" i="5"/>
  <c r="R25" i="5"/>
  <c r="S25" i="5"/>
  <c r="T25" i="5"/>
  <c r="U25" i="5"/>
  <c r="B26" i="5"/>
  <c r="C26" i="5"/>
  <c r="E26" i="5"/>
  <c r="F26" i="5"/>
  <c r="G26" i="5"/>
  <c r="H26" i="5"/>
  <c r="P26" i="5" s="1"/>
  <c r="I26" i="5"/>
  <c r="J26" i="5"/>
  <c r="K26" i="5"/>
  <c r="L26" i="5"/>
  <c r="M26" i="5"/>
  <c r="N26" i="5"/>
  <c r="O26" i="5"/>
  <c r="Q26" i="5"/>
  <c r="R26" i="5"/>
  <c r="S26" i="5"/>
  <c r="V26" i="5"/>
  <c r="W26" i="5"/>
  <c r="E28" i="5"/>
  <c r="P28" i="5"/>
  <c r="Q28" i="5"/>
  <c r="R28" i="5"/>
  <c r="S28" i="5"/>
  <c r="T28" i="5"/>
  <c r="U28" i="5"/>
  <c r="E29" i="5"/>
  <c r="U29" i="5" s="1"/>
  <c r="P29" i="5"/>
  <c r="Q29" i="5"/>
  <c r="R29" i="5"/>
  <c r="S29" i="5"/>
  <c r="E30" i="5"/>
  <c r="P30" i="5"/>
  <c r="Q30" i="5"/>
  <c r="R30" i="5"/>
  <c r="S30" i="5"/>
  <c r="T30" i="5"/>
  <c r="U30" i="5"/>
  <c r="E31" i="5"/>
  <c r="P31" i="5"/>
  <c r="Q31" i="5"/>
  <c r="R31" i="5"/>
  <c r="S31" i="5"/>
  <c r="T31" i="5"/>
  <c r="U31" i="5"/>
  <c r="B32" i="5"/>
  <c r="E32" i="5" s="1"/>
  <c r="C32" i="5"/>
  <c r="F32" i="5"/>
  <c r="G32" i="5"/>
  <c r="H32" i="5"/>
  <c r="I32" i="5"/>
  <c r="J32" i="5"/>
  <c r="K32" i="5"/>
  <c r="L32" i="5"/>
  <c r="M32" i="5"/>
  <c r="N32" i="5"/>
  <c r="O32" i="5"/>
  <c r="P32" i="5"/>
  <c r="Q32" i="5"/>
  <c r="R32" i="5"/>
  <c r="S32" i="5"/>
  <c r="E34" i="5"/>
  <c r="T34" i="5" s="1"/>
  <c r="P34" i="5"/>
  <c r="Q34" i="5"/>
  <c r="R34" i="5"/>
  <c r="S34" i="5"/>
  <c r="B35" i="5"/>
  <c r="C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T35" i="5"/>
  <c r="U35" i="5"/>
  <c r="E37" i="5"/>
  <c r="U37" i="5" s="1"/>
  <c r="P37" i="5"/>
  <c r="Q37" i="5"/>
  <c r="R37" i="5"/>
  <c r="S37" i="5"/>
  <c r="E38" i="5"/>
  <c r="P38" i="5"/>
  <c r="Q38" i="5"/>
  <c r="R38" i="5"/>
  <c r="S38" i="5"/>
  <c r="T38" i="5"/>
  <c r="U38" i="5"/>
  <c r="E39" i="5"/>
  <c r="P39" i="5"/>
  <c r="Q39" i="5"/>
  <c r="R39" i="5"/>
  <c r="S39" i="5"/>
  <c r="T39" i="5"/>
  <c r="U39" i="5"/>
  <c r="E40" i="5"/>
  <c r="T42" i="5" s="1"/>
  <c r="P40" i="5"/>
  <c r="Q40" i="5"/>
  <c r="R40" i="5"/>
  <c r="S40" i="5"/>
  <c r="E41" i="5"/>
  <c r="P41" i="5"/>
  <c r="Q41" i="5"/>
  <c r="R41" i="5"/>
  <c r="S41" i="5"/>
  <c r="T41" i="5"/>
  <c r="U41" i="5"/>
  <c r="B42" i="5"/>
  <c r="C42" i="5"/>
  <c r="E42" i="5"/>
  <c r="F42" i="5"/>
  <c r="G42" i="5"/>
  <c r="H42" i="5"/>
  <c r="P42" i="5" s="1"/>
  <c r="I42" i="5"/>
  <c r="Q42" i="5" s="1"/>
  <c r="J42" i="5"/>
  <c r="K42" i="5"/>
  <c r="L42" i="5"/>
  <c r="R42" i="5" s="1"/>
  <c r="M42" i="5"/>
  <c r="N42" i="5"/>
  <c r="O42" i="5"/>
  <c r="S42" i="5"/>
  <c r="V42" i="5"/>
  <c r="E44" i="5"/>
  <c r="P44" i="5"/>
  <c r="Q44" i="5"/>
  <c r="R44" i="5"/>
  <c r="S44" i="5"/>
  <c r="T44" i="5"/>
  <c r="U44" i="5"/>
  <c r="E45" i="5"/>
  <c r="T45" i="5" s="1"/>
  <c r="P45" i="5"/>
  <c r="Q45" i="5"/>
  <c r="R45" i="5"/>
  <c r="S45" i="5"/>
  <c r="E46" i="5"/>
  <c r="P46" i="5"/>
  <c r="Q46" i="5"/>
  <c r="R46" i="5"/>
  <c r="S46" i="5"/>
  <c r="T46" i="5"/>
  <c r="U46" i="5"/>
  <c r="E47" i="5"/>
  <c r="P47" i="5"/>
  <c r="Q47" i="5"/>
  <c r="R47" i="5"/>
  <c r="S47" i="5"/>
  <c r="T47" i="5"/>
  <c r="U47" i="5"/>
  <c r="E48" i="5"/>
  <c r="T48" i="5" s="1"/>
  <c r="P48" i="5"/>
  <c r="Q48" i="5"/>
  <c r="R48" i="5"/>
  <c r="S48" i="5"/>
  <c r="E49" i="5"/>
  <c r="P49" i="5"/>
  <c r="Q49" i="5"/>
  <c r="R49" i="5"/>
  <c r="S49" i="5"/>
  <c r="T49" i="5"/>
  <c r="U49" i="5"/>
  <c r="E50" i="5"/>
  <c r="P50" i="5"/>
  <c r="Q50" i="5"/>
  <c r="R50" i="5"/>
  <c r="S50" i="5"/>
  <c r="T50" i="5"/>
  <c r="U50" i="5"/>
  <c r="E51" i="5"/>
  <c r="U51" i="5" s="1"/>
  <c r="P51" i="5"/>
  <c r="Q51" i="5"/>
  <c r="R51" i="5"/>
  <c r="S51" i="5"/>
  <c r="T51" i="5"/>
  <c r="E52" i="5"/>
  <c r="P52" i="5"/>
  <c r="Q52" i="5"/>
  <c r="R52" i="5"/>
  <c r="S52" i="5"/>
  <c r="T52" i="5"/>
  <c r="U52" i="5"/>
  <c r="E53" i="5"/>
  <c r="P53" i="5"/>
  <c r="Q53" i="5"/>
  <c r="R53" i="5"/>
  <c r="S53" i="5"/>
  <c r="T53" i="5"/>
  <c r="U53" i="5"/>
  <c r="E54" i="5"/>
  <c r="P54" i="5"/>
  <c r="Q54" i="5"/>
  <c r="R54" i="5"/>
  <c r="S54" i="5"/>
  <c r="T54" i="5"/>
  <c r="U54" i="5"/>
  <c r="B55" i="5"/>
  <c r="E55" i="5" s="1"/>
  <c r="C55" i="5"/>
  <c r="F55" i="5"/>
  <c r="G55" i="5"/>
  <c r="H55" i="5"/>
  <c r="I55" i="5"/>
  <c r="J55" i="5"/>
  <c r="K55" i="5"/>
  <c r="L55" i="5"/>
  <c r="M55" i="5"/>
  <c r="N55" i="5"/>
  <c r="O55" i="5"/>
  <c r="P55" i="5"/>
  <c r="Q55" i="5"/>
  <c r="R55" i="5"/>
  <c r="S55" i="5"/>
  <c r="U55" i="5"/>
  <c r="V55" i="5"/>
  <c r="E57" i="5"/>
  <c r="T57" i="5" s="1"/>
  <c r="P57" i="5"/>
  <c r="Q57" i="5"/>
  <c r="R57" i="5"/>
  <c r="S57" i="5"/>
  <c r="E58" i="5"/>
  <c r="P58" i="5"/>
  <c r="Q58" i="5"/>
  <c r="R58" i="5"/>
  <c r="S58" i="5"/>
  <c r="T58" i="5"/>
  <c r="U58" i="5"/>
  <c r="E59" i="5"/>
  <c r="P59" i="5"/>
  <c r="Q59" i="5"/>
  <c r="R59" i="5"/>
  <c r="S59" i="5"/>
  <c r="T59" i="5"/>
  <c r="U59" i="5"/>
  <c r="E60" i="5"/>
  <c r="T60" i="5" s="1"/>
  <c r="P60" i="5"/>
  <c r="Q60" i="5"/>
  <c r="R60" i="5"/>
  <c r="S60" i="5"/>
  <c r="B61" i="5"/>
  <c r="C61" i="5"/>
  <c r="E61" i="5"/>
  <c r="H61" i="5"/>
  <c r="I61" i="5"/>
  <c r="J61" i="5"/>
  <c r="K61" i="5"/>
  <c r="L61" i="5"/>
  <c r="M61" i="5"/>
  <c r="N61" i="5"/>
  <c r="O61" i="5"/>
  <c r="P61" i="5"/>
  <c r="Q61" i="5"/>
  <c r="R61" i="5"/>
  <c r="S61" i="5"/>
  <c r="T61" i="5"/>
  <c r="U61" i="5"/>
  <c r="E63" i="5"/>
  <c r="U68" i="5" s="1"/>
  <c r="P63" i="5"/>
  <c r="Q63" i="5"/>
  <c r="R63" i="5"/>
  <c r="S63" i="5"/>
  <c r="E64" i="5"/>
  <c r="P64" i="5"/>
  <c r="Q64" i="5"/>
  <c r="R64" i="5"/>
  <c r="S64" i="5"/>
  <c r="T64" i="5"/>
  <c r="U64" i="5"/>
  <c r="E65" i="5"/>
  <c r="P65" i="5"/>
  <c r="Q65" i="5"/>
  <c r="R65" i="5"/>
  <c r="S65" i="5"/>
  <c r="T65" i="5"/>
  <c r="U65" i="5"/>
  <c r="E66" i="5"/>
  <c r="U66" i="5" s="1"/>
  <c r="P66" i="5"/>
  <c r="Q66" i="5"/>
  <c r="R66" i="5"/>
  <c r="S66" i="5"/>
  <c r="E67" i="5"/>
  <c r="P67" i="5"/>
  <c r="Q67" i="5"/>
  <c r="R67" i="5"/>
  <c r="S67" i="5"/>
  <c r="T67" i="5"/>
  <c r="U67" i="5"/>
  <c r="B68" i="5"/>
  <c r="C68" i="5"/>
  <c r="E68" i="5"/>
  <c r="F68" i="5"/>
  <c r="G68" i="5"/>
  <c r="H68" i="5"/>
  <c r="P68" i="5" s="1"/>
  <c r="I68" i="5"/>
  <c r="Q68" i="5" s="1"/>
  <c r="J68" i="5"/>
  <c r="K68" i="5"/>
  <c r="L68" i="5"/>
  <c r="R68" i="5" s="1"/>
  <c r="M68" i="5"/>
  <c r="S68" i="5" s="1"/>
  <c r="N68" i="5"/>
  <c r="O68" i="5"/>
  <c r="B69" i="5"/>
  <c r="C69" i="5"/>
  <c r="E69" i="5"/>
  <c r="F69" i="5"/>
  <c r="G69" i="5"/>
  <c r="H69" i="5"/>
  <c r="P69" i="5" s="1"/>
  <c r="I69" i="5"/>
  <c r="Q69" i="5" s="1"/>
  <c r="J69" i="5"/>
  <c r="K69" i="5"/>
  <c r="L69" i="5"/>
  <c r="R69" i="5" s="1"/>
  <c r="M69" i="5"/>
  <c r="S69" i="5" s="1"/>
  <c r="N69" i="5"/>
  <c r="O69" i="5"/>
  <c r="V69" i="5"/>
  <c r="W69" i="5"/>
  <c r="E71" i="5"/>
  <c r="P71" i="5"/>
  <c r="Q71" i="5"/>
  <c r="R71" i="5"/>
  <c r="S71" i="5"/>
  <c r="T71" i="5"/>
  <c r="U71" i="5"/>
  <c r="E72" i="5"/>
  <c r="P72" i="5"/>
  <c r="Q72" i="5"/>
  <c r="R72" i="5"/>
  <c r="S72" i="5"/>
  <c r="T72" i="5"/>
  <c r="U72" i="5"/>
  <c r="B73" i="5"/>
  <c r="E73" i="5" s="1"/>
  <c r="C73" i="5"/>
  <c r="F73" i="5"/>
  <c r="G73" i="5"/>
  <c r="H73" i="5"/>
  <c r="I73" i="5"/>
  <c r="J73" i="5"/>
  <c r="K73" i="5"/>
  <c r="L73" i="5"/>
  <c r="M73" i="5"/>
  <c r="N73" i="5"/>
  <c r="O73" i="5"/>
  <c r="P73" i="5"/>
  <c r="Q73" i="5"/>
  <c r="R73" i="5"/>
  <c r="S73" i="5"/>
  <c r="T73" i="5"/>
  <c r="U73" i="5"/>
  <c r="V73" i="5"/>
  <c r="B74" i="5"/>
  <c r="E74" i="5" s="1"/>
  <c r="C74" i="5"/>
  <c r="F74" i="5"/>
  <c r="G74" i="5"/>
  <c r="H74" i="5"/>
  <c r="I74" i="5"/>
  <c r="J74" i="5"/>
  <c r="K74" i="5"/>
  <c r="L74" i="5"/>
  <c r="M74" i="5"/>
  <c r="N74" i="5"/>
  <c r="O74" i="5"/>
  <c r="P74" i="5"/>
  <c r="Q74" i="5"/>
  <c r="R74" i="5"/>
  <c r="S74" i="5"/>
  <c r="T74" i="5"/>
  <c r="U74" i="5"/>
  <c r="V74" i="5"/>
  <c r="B75" i="5"/>
  <c r="C75" i="5"/>
  <c r="E75" i="5"/>
  <c r="F75" i="5"/>
  <c r="G75" i="5"/>
  <c r="H75" i="5"/>
  <c r="I75" i="5"/>
  <c r="J75" i="5"/>
  <c r="K75" i="5"/>
  <c r="L75" i="5"/>
  <c r="M75" i="5"/>
  <c r="N75" i="5"/>
  <c r="O75" i="5"/>
  <c r="P75" i="5"/>
  <c r="Q75" i="5"/>
  <c r="R75" i="5"/>
  <c r="S75" i="5"/>
  <c r="V75" i="5"/>
  <c r="W75" i="5"/>
  <c r="A79" i="5"/>
  <c r="B82" i="5"/>
  <c r="C82" i="5"/>
  <c r="D82" i="5"/>
  <c r="E82" i="5"/>
  <c r="F82" i="5"/>
  <c r="G82" i="5"/>
  <c r="H82" i="5"/>
  <c r="I82" i="5"/>
  <c r="J82" i="5"/>
  <c r="K82" i="5"/>
  <c r="L82" i="5"/>
  <c r="M82" i="5"/>
  <c r="E83" i="5"/>
  <c r="E84" i="5"/>
  <c r="E85" i="5"/>
  <c r="E86" i="5"/>
  <c r="B87" i="5"/>
  <c r="C87" i="5"/>
  <c r="D87" i="5"/>
  <c r="F87" i="5"/>
  <c r="F115" i="5" s="1"/>
  <c r="G87" i="5"/>
  <c r="G115" i="5" s="1"/>
  <c r="H87" i="5"/>
  <c r="I87" i="5"/>
  <c r="J87" i="5"/>
  <c r="K87" i="5"/>
  <c r="L87" i="5"/>
  <c r="M87" i="5"/>
  <c r="N87" i="5"/>
  <c r="O87" i="5"/>
  <c r="E88" i="5"/>
  <c r="T87" i="5" s="1"/>
  <c r="P88" i="5"/>
  <c r="P87" i="5" s="1"/>
  <c r="Q88" i="5"/>
  <c r="Q87" i="5" s="1"/>
  <c r="R88" i="5"/>
  <c r="R87" i="5" s="1"/>
  <c r="S88" i="5"/>
  <c r="S87" i="5" s="1"/>
  <c r="T88" i="5"/>
  <c r="U88" i="5"/>
  <c r="E89" i="5"/>
  <c r="T89" i="5" s="1"/>
  <c r="P89" i="5"/>
  <c r="Q89" i="5"/>
  <c r="R89" i="5"/>
  <c r="S89" i="5"/>
  <c r="E90" i="5"/>
  <c r="P90" i="5"/>
  <c r="Q90" i="5"/>
  <c r="R90" i="5"/>
  <c r="S90" i="5"/>
  <c r="T90" i="5"/>
  <c r="U90" i="5"/>
  <c r="E91" i="5"/>
  <c r="P91" i="5"/>
  <c r="Q91" i="5"/>
  <c r="R91" i="5"/>
  <c r="S91" i="5"/>
  <c r="T91" i="5"/>
  <c r="U91" i="5"/>
  <c r="E92" i="5"/>
  <c r="U92" i="5" s="1"/>
  <c r="P92" i="5"/>
  <c r="Q92" i="5"/>
  <c r="R92" i="5"/>
  <c r="S92" i="5"/>
  <c r="T92" i="5"/>
  <c r="E93" i="5"/>
  <c r="P93" i="5"/>
  <c r="Q93" i="5"/>
  <c r="R93" i="5"/>
  <c r="S93" i="5"/>
  <c r="T93" i="5"/>
  <c r="U93" i="5"/>
  <c r="E94" i="5"/>
  <c r="P94" i="5"/>
  <c r="Q94" i="5"/>
  <c r="R94" i="5"/>
  <c r="S94" i="5"/>
  <c r="T94" i="5"/>
  <c r="U94" i="5"/>
  <c r="E95" i="5"/>
  <c r="P95" i="5"/>
  <c r="Q95" i="5"/>
  <c r="R95" i="5"/>
  <c r="S95" i="5"/>
  <c r="T95" i="5"/>
  <c r="U95" i="5"/>
  <c r="E96" i="5"/>
  <c r="T96" i="5" s="1"/>
  <c r="P96" i="5"/>
  <c r="Q96" i="5"/>
  <c r="R96" i="5"/>
  <c r="S96" i="5"/>
  <c r="B97" i="5"/>
  <c r="C97" i="5"/>
  <c r="D97" i="5"/>
  <c r="F97" i="5"/>
  <c r="G97" i="5"/>
  <c r="H97" i="5"/>
  <c r="I97" i="5"/>
  <c r="J97" i="5"/>
  <c r="J114" i="5" s="1"/>
  <c r="K97" i="5"/>
  <c r="K114" i="5" s="1"/>
  <c r="L97" i="5"/>
  <c r="L114" i="5" s="1"/>
  <c r="R114" i="5" s="1"/>
  <c r="M97" i="5"/>
  <c r="M114" i="5" s="1"/>
  <c r="S114" i="5" s="1"/>
  <c r="R97" i="5"/>
  <c r="S97" i="5"/>
  <c r="E98" i="5"/>
  <c r="R98" i="5"/>
  <c r="S98" i="5"/>
  <c r="T98" i="5"/>
  <c r="U98" i="5"/>
  <c r="E99" i="5"/>
  <c r="R99" i="5"/>
  <c r="S99" i="5"/>
  <c r="T99" i="5"/>
  <c r="U99" i="5"/>
  <c r="E100" i="5"/>
  <c r="E97" i="5" s="1"/>
  <c r="R100" i="5"/>
  <c r="S100" i="5"/>
  <c r="T100" i="5"/>
  <c r="U100" i="5"/>
  <c r="E101" i="5"/>
  <c r="R101" i="5"/>
  <c r="S101" i="5"/>
  <c r="T101" i="5"/>
  <c r="U101" i="5"/>
  <c r="E102" i="5"/>
  <c r="T102" i="5" s="1"/>
  <c r="R102" i="5"/>
  <c r="S102" i="5"/>
  <c r="E103" i="5"/>
  <c r="R103" i="5"/>
  <c r="S103" i="5"/>
  <c r="T103" i="5"/>
  <c r="U103" i="5"/>
  <c r="E104" i="5"/>
  <c r="R104" i="5"/>
  <c r="S104" i="5"/>
  <c r="T104" i="5"/>
  <c r="U104" i="5"/>
  <c r="E105" i="5"/>
  <c r="R105" i="5"/>
  <c r="S105" i="5"/>
  <c r="T105" i="5"/>
  <c r="U105" i="5"/>
  <c r="E106" i="5"/>
  <c r="T106" i="5" s="1"/>
  <c r="R106" i="5"/>
  <c r="S106" i="5"/>
  <c r="E107" i="5"/>
  <c r="R107" i="5"/>
  <c r="S107" i="5"/>
  <c r="T107" i="5"/>
  <c r="U107" i="5"/>
  <c r="E108" i="5"/>
  <c r="R108" i="5"/>
  <c r="S108" i="5"/>
  <c r="T108" i="5"/>
  <c r="U108" i="5"/>
  <c r="E109" i="5"/>
  <c r="R109" i="5"/>
  <c r="S109" i="5"/>
  <c r="T109" i="5"/>
  <c r="U109" i="5"/>
  <c r="E110" i="5"/>
  <c r="R110" i="5"/>
  <c r="S110" i="5"/>
  <c r="T110" i="5"/>
  <c r="U110" i="5"/>
  <c r="E111" i="5"/>
  <c r="T111" i="5" s="1"/>
  <c r="R111" i="5"/>
  <c r="S111" i="5"/>
  <c r="E112" i="5"/>
  <c r="R112" i="5"/>
  <c r="S112" i="5"/>
  <c r="T112" i="5"/>
  <c r="U112" i="5"/>
  <c r="R113" i="5"/>
  <c r="S113" i="5"/>
  <c r="T113" i="5"/>
  <c r="U113" i="5"/>
  <c r="B114" i="5"/>
  <c r="C114" i="5"/>
  <c r="D114" i="5"/>
  <c r="F114" i="5"/>
  <c r="G114" i="5"/>
  <c r="H114" i="5"/>
  <c r="I114" i="5"/>
  <c r="N114" i="5"/>
  <c r="O114" i="5"/>
  <c r="B115" i="5"/>
  <c r="C115" i="5"/>
  <c r="D115" i="5"/>
  <c r="H115" i="5"/>
  <c r="I115" i="5"/>
  <c r="J115" i="5"/>
  <c r="K115" i="5"/>
  <c r="L115" i="5"/>
  <c r="R115" i="5" s="1"/>
  <c r="M115" i="5"/>
  <c r="N115" i="5"/>
  <c r="O115" i="5"/>
  <c r="S115" i="5"/>
  <c r="U114" i="7" l="1"/>
  <c r="T114" i="7"/>
  <c r="U114" i="6"/>
  <c r="T114" i="6"/>
  <c r="T115" i="6"/>
  <c r="U115" i="6"/>
  <c r="U17" i="5"/>
  <c r="Q114" i="5"/>
  <c r="Q115" i="5"/>
  <c r="P115" i="5"/>
  <c r="P114" i="5"/>
  <c r="T26" i="5"/>
  <c r="U97" i="5"/>
  <c r="T97" i="5"/>
  <c r="T32" i="5"/>
  <c r="U32" i="5"/>
  <c r="T55" i="5"/>
  <c r="E87" i="5"/>
  <c r="E115" i="5" s="1"/>
  <c r="T75" i="5"/>
  <c r="U26" i="5"/>
  <c r="U87" i="5"/>
  <c r="T68" i="5"/>
  <c r="T17" i="5"/>
  <c r="U96" i="5"/>
  <c r="U40" i="5"/>
  <c r="T37" i="5"/>
  <c r="T29" i="5"/>
  <c r="T9" i="5"/>
  <c r="U111" i="5"/>
  <c r="T69" i="5"/>
  <c r="T63" i="5"/>
  <c r="U57" i="5"/>
  <c r="T40" i="5"/>
  <c r="U15" i="5"/>
  <c r="U102" i="5"/>
  <c r="T66" i="5"/>
  <c r="U60" i="5"/>
  <c r="U45" i="5"/>
  <c r="U34" i="5"/>
  <c r="U20" i="5"/>
  <c r="U75" i="5"/>
  <c r="U42" i="5"/>
  <c r="U9" i="5"/>
  <c r="U63" i="5"/>
  <c r="U12" i="5"/>
  <c r="U106" i="5"/>
  <c r="U89" i="5"/>
  <c r="U48" i="5"/>
  <c r="U23" i="5"/>
  <c r="E9" i="4"/>
  <c r="P9" i="4"/>
  <c r="Q9" i="4"/>
  <c r="R9" i="4"/>
  <c r="S9" i="4"/>
  <c r="E10" i="4"/>
  <c r="P10" i="4"/>
  <c r="Q10" i="4"/>
  <c r="R10" i="4"/>
  <c r="S10" i="4"/>
  <c r="T10" i="4"/>
  <c r="U10" i="4"/>
  <c r="E11" i="4"/>
  <c r="P11" i="4"/>
  <c r="Q11" i="4"/>
  <c r="R11" i="4"/>
  <c r="S11" i="4"/>
  <c r="T11" i="4"/>
  <c r="U11" i="4"/>
  <c r="E12" i="4"/>
  <c r="P12" i="4"/>
  <c r="Q12" i="4"/>
  <c r="R12" i="4"/>
  <c r="S12" i="4"/>
  <c r="E13" i="4"/>
  <c r="P13" i="4"/>
  <c r="Q13" i="4"/>
  <c r="R13" i="4"/>
  <c r="S13" i="4"/>
  <c r="T13" i="4"/>
  <c r="U13" i="4"/>
  <c r="E14" i="4"/>
  <c r="P14" i="4"/>
  <c r="Q14" i="4"/>
  <c r="R14" i="4"/>
  <c r="S14" i="4"/>
  <c r="T14" i="4"/>
  <c r="U14" i="4"/>
  <c r="E15" i="4"/>
  <c r="P15" i="4"/>
  <c r="Q15" i="4"/>
  <c r="R15" i="4"/>
  <c r="S15" i="4"/>
  <c r="E16" i="4"/>
  <c r="P16" i="4"/>
  <c r="Q16" i="4"/>
  <c r="R16" i="4"/>
  <c r="S16" i="4"/>
  <c r="T16" i="4"/>
  <c r="U16" i="4"/>
  <c r="B17" i="4"/>
  <c r="C17" i="4"/>
  <c r="E17" i="4"/>
  <c r="F17" i="4"/>
  <c r="G17" i="4"/>
  <c r="H17" i="4"/>
  <c r="I17" i="4"/>
  <c r="J17" i="4"/>
  <c r="K17" i="4"/>
  <c r="L17" i="4"/>
  <c r="M17" i="4"/>
  <c r="S17" i="4" s="1"/>
  <c r="N17" i="4"/>
  <c r="O17" i="4"/>
  <c r="E19" i="4"/>
  <c r="P19" i="4"/>
  <c r="Q19" i="4"/>
  <c r="R19" i="4"/>
  <c r="S19" i="4"/>
  <c r="T19" i="4"/>
  <c r="U19" i="4"/>
  <c r="E20" i="4"/>
  <c r="P20" i="4"/>
  <c r="Q20" i="4"/>
  <c r="R20" i="4"/>
  <c r="S20" i="4"/>
  <c r="T20" i="4"/>
  <c r="U20" i="4"/>
  <c r="E21" i="4"/>
  <c r="P21" i="4"/>
  <c r="Q21" i="4"/>
  <c r="R21" i="4"/>
  <c r="S21" i="4"/>
  <c r="E22" i="4"/>
  <c r="P22" i="4"/>
  <c r="Q22" i="4"/>
  <c r="R22" i="4"/>
  <c r="S22" i="4"/>
  <c r="T22" i="4"/>
  <c r="U22" i="4"/>
  <c r="E23" i="4"/>
  <c r="P23" i="4"/>
  <c r="Q23" i="4"/>
  <c r="R23" i="4"/>
  <c r="S23" i="4"/>
  <c r="T23" i="4"/>
  <c r="U23" i="4"/>
  <c r="E24" i="4"/>
  <c r="P24" i="4"/>
  <c r="Q24" i="4"/>
  <c r="R24" i="4"/>
  <c r="S24" i="4"/>
  <c r="E25" i="4"/>
  <c r="P25" i="4"/>
  <c r="Q25" i="4"/>
  <c r="R25" i="4"/>
  <c r="S25" i="4"/>
  <c r="T25" i="4"/>
  <c r="U25" i="4"/>
  <c r="B26" i="4"/>
  <c r="C26" i="4"/>
  <c r="E26" i="4"/>
  <c r="F26" i="4"/>
  <c r="G26" i="4"/>
  <c r="H26" i="4"/>
  <c r="I26" i="4"/>
  <c r="J26" i="4"/>
  <c r="K26" i="4"/>
  <c r="L26" i="4"/>
  <c r="R26" i="4" s="1"/>
  <c r="M26" i="4"/>
  <c r="N26" i="4"/>
  <c r="O26" i="4"/>
  <c r="S26" i="4"/>
  <c r="V26" i="4"/>
  <c r="W26" i="4"/>
  <c r="E28" i="4"/>
  <c r="P28" i="4"/>
  <c r="Q28" i="4"/>
  <c r="R28" i="4"/>
  <c r="S28" i="4"/>
  <c r="T28" i="4"/>
  <c r="U28" i="4"/>
  <c r="E29" i="4"/>
  <c r="P29" i="4"/>
  <c r="Q29" i="4"/>
  <c r="R29" i="4"/>
  <c r="S29" i="4"/>
  <c r="E30" i="4"/>
  <c r="P30" i="4"/>
  <c r="Q30" i="4"/>
  <c r="R30" i="4"/>
  <c r="S30" i="4"/>
  <c r="T30" i="4"/>
  <c r="U30" i="4"/>
  <c r="E31" i="4"/>
  <c r="P31" i="4"/>
  <c r="Q31" i="4"/>
  <c r="R31" i="4"/>
  <c r="S31" i="4"/>
  <c r="T31" i="4"/>
  <c r="U31" i="4"/>
  <c r="B32" i="4"/>
  <c r="C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V32" i="4"/>
  <c r="E34" i="4"/>
  <c r="P34" i="4"/>
  <c r="Q34" i="4"/>
  <c r="R34" i="4"/>
  <c r="S34" i="4"/>
  <c r="T34" i="4"/>
  <c r="U34" i="4"/>
  <c r="B35" i="4"/>
  <c r="C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E37" i="4"/>
  <c r="P37" i="4"/>
  <c r="Q37" i="4"/>
  <c r="R37" i="4"/>
  <c r="S37" i="4"/>
  <c r="E38" i="4"/>
  <c r="P38" i="4"/>
  <c r="Q38" i="4"/>
  <c r="R38" i="4"/>
  <c r="S38" i="4"/>
  <c r="T38" i="4"/>
  <c r="U38" i="4"/>
  <c r="E39" i="4"/>
  <c r="P39" i="4"/>
  <c r="Q39" i="4"/>
  <c r="R39" i="4"/>
  <c r="S39" i="4"/>
  <c r="T39" i="4"/>
  <c r="U39" i="4"/>
  <c r="E40" i="4"/>
  <c r="P40" i="4"/>
  <c r="Q40" i="4"/>
  <c r="R40" i="4"/>
  <c r="S40" i="4"/>
  <c r="E41" i="4"/>
  <c r="P41" i="4"/>
  <c r="Q41" i="4"/>
  <c r="R41" i="4"/>
  <c r="S41" i="4"/>
  <c r="T41" i="4"/>
  <c r="U41" i="4"/>
  <c r="B42" i="4"/>
  <c r="C42" i="4"/>
  <c r="E42" i="4"/>
  <c r="F42" i="4"/>
  <c r="G42" i="4"/>
  <c r="H42" i="4"/>
  <c r="I42" i="4"/>
  <c r="J42" i="4"/>
  <c r="K42" i="4"/>
  <c r="L42" i="4"/>
  <c r="M42" i="4"/>
  <c r="S42" i="4" s="1"/>
  <c r="N42" i="4"/>
  <c r="O42" i="4"/>
  <c r="V42" i="4"/>
  <c r="W42" i="4"/>
  <c r="E44" i="4"/>
  <c r="P44" i="4"/>
  <c r="Q44" i="4"/>
  <c r="R44" i="4"/>
  <c r="S44" i="4"/>
  <c r="T44" i="4"/>
  <c r="U44" i="4"/>
  <c r="E45" i="4"/>
  <c r="P45" i="4"/>
  <c r="Q45" i="4"/>
  <c r="R45" i="4"/>
  <c r="S45" i="4"/>
  <c r="T45" i="4"/>
  <c r="E46" i="4"/>
  <c r="P46" i="4"/>
  <c r="Q46" i="4"/>
  <c r="R46" i="4"/>
  <c r="S46" i="4"/>
  <c r="T46" i="4"/>
  <c r="U46" i="4"/>
  <c r="E47" i="4"/>
  <c r="P47" i="4"/>
  <c r="Q47" i="4"/>
  <c r="R47" i="4"/>
  <c r="S47" i="4"/>
  <c r="T47" i="4"/>
  <c r="U47" i="4"/>
  <c r="E48" i="4"/>
  <c r="P48" i="4"/>
  <c r="Q48" i="4"/>
  <c r="R48" i="4"/>
  <c r="S48" i="4"/>
  <c r="T48" i="4"/>
  <c r="U48" i="4"/>
  <c r="E49" i="4"/>
  <c r="P49" i="4"/>
  <c r="Q49" i="4"/>
  <c r="R49" i="4"/>
  <c r="S49" i="4"/>
  <c r="T49" i="4"/>
  <c r="U49" i="4"/>
  <c r="E50" i="4"/>
  <c r="P50" i="4"/>
  <c r="Q50" i="4"/>
  <c r="R50" i="4"/>
  <c r="S50" i="4"/>
  <c r="T50" i="4"/>
  <c r="U50" i="4"/>
  <c r="E51" i="4"/>
  <c r="P51" i="4"/>
  <c r="Q51" i="4"/>
  <c r="R51" i="4"/>
  <c r="S51" i="4"/>
  <c r="T51" i="4"/>
  <c r="U51" i="4"/>
  <c r="E52" i="4"/>
  <c r="P52" i="4"/>
  <c r="Q52" i="4"/>
  <c r="R52" i="4"/>
  <c r="S52" i="4"/>
  <c r="E53" i="4"/>
  <c r="P53" i="4"/>
  <c r="Q53" i="4"/>
  <c r="R53" i="4"/>
  <c r="S53" i="4"/>
  <c r="T53" i="4"/>
  <c r="U53" i="4"/>
  <c r="E54" i="4"/>
  <c r="U54" i="4" s="1"/>
  <c r="P54" i="4"/>
  <c r="Q54" i="4"/>
  <c r="R54" i="4"/>
  <c r="S54" i="4"/>
  <c r="B55" i="4"/>
  <c r="C55" i="4"/>
  <c r="F55" i="4"/>
  <c r="G55" i="4"/>
  <c r="H55" i="4"/>
  <c r="I55" i="4"/>
  <c r="J55" i="4"/>
  <c r="K55" i="4"/>
  <c r="L55" i="4"/>
  <c r="M55" i="4"/>
  <c r="N55" i="4"/>
  <c r="O55" i="4"/>
  <c r="P55" i="4"/>
  <c r="Q55" i="4"/>
  <c r="R55" i="4"/>
  <c r="S55" i="4"/>
  <c r="E57" i="4"/>
  <c r="P57" i="4"/>
  <c r="Q57" i="4"/>
  <c r="R57" i="4"/>
  <c r="S57" i="4"/>
  <c r="E58" i="4"/>
  <c r="P58" i="4"/>
  <c r="Q58" i="4"/>
  <c r="R58" i="4"/>
  <c r="S58" i="4"/>
  <c r="T58" i="4"/>
  <c r="U58" i="4"/>
  <c r="E59" i="4"/>
  <c r="P59" i="4"/>
  <c r="Q59" i="4"/>
  <c r="R59" i="4"/>
  <c r="S59" i="4"/>
  <c r="T59" i="4"/>
  <c r="U59" i="4"/>
  <c r="E60" i="4"/>
  <c r="U60" i="4" s="1"/>
  <c r="P60" i="4"/>
  <c r="Q60" i="4"/>
  <c r="R60" i="4"/>
  <c r="S60" i="4"/>
  <c r="B61" i="4"/>
  <c r="C61" i="4"/>
  <c r="E61" i="4"/>
  <c r="H61" i="4"/>
  <c r="I61" i="4"/>
  <c r="J61" i="4"/>
  <c r="K61" i="4"/>
  <c r="L61" i="4"/>
  <c r="M61" i="4"/>
  <c r="N61" i="4"/>
  <c r="O61" i="4"/>
  <c r="P61" i="4"/>
  <c r="Q61" i="4"/>
  <c r="R61" i="4"/>
  <c r="S61" i="4"/>
  <c r="T61" i="4"/>
  <c r="U61" i="4"/>
  <c r="E63" i="4"/>
  <c r="P63" i="4"/>
  <c r="Q63" i="4"/>
  <c r="R63" i="4"/>
  <c r="S63" i="4"/>
  <c r="E64" i="4"/>
  <c r="P64" i="4"/>
  <c r="Q64" i="4"/>
  <c r="R64" i="4"/>
  <c r="S64" i="4"/>
  <c r="T64" i="4"/>
  <c r="U64" i="4"/>
  <c r="E65" i="4"/>
  <c r="P65" i="4"/>
  <c r="Q65" i="4"/>
  <c r="R65" i="4"/>
  <c r="S65" i="4"/>
  <c r="T65" i="4"/>
  <c r="U65" i="4"/>
  <c r="E66" i="4"/>
  <c r="P66" i="4"/>
  <c r="Q66" i="4"/>
  <c r="R66" i="4"/>
  <c r="S66" i="4"/>
  <c r="E67" i="4"/>
  <c r="P67" i="4"/>
  <c r="Q67" i="4"/>
  <c r="R67" i="4"/>
  <c r="S67" i="4"/>
  <c r="T67" i="4"/>
  <c r="U67" i="4"/>
  <c r="B68" i="4"/>
  <c r="C68" i="4"/>
  <c r="E68" i="4"/>
  <c r="F68" i="4"/>
  <c r="G68" i="4"/>
  <c r="H68" i="4"/>
  <c r="I68" i="4"/>
  <c r="J68" i="4"/>
  <c r="K68" i="4"/>
  <c r="L68" i="4"/>
  <c r="R68" i="4" s="1"/>
  <c r="M68" i="4"/>
  <c r="S68" i="4" s="1"/>
  <c r="N68" i="4"/>
  <c r="O68" i="4"/>
  <c r="B69" i="4"/>
  <c r="C69" i="4"/>
  <c r="E69" i="4"/>
  <c r="F69" i="4"/>
  <c r="G69" i="4"/>
  <c r="H69" i="4"/>
  <c r="I69" i="4"/>
  <c r="J69" i="4"/>
  <c r="K69" i="4"/>
  <c r="L69" i="4"/>
  <c r="M69" i="4"/>
  <c r="N69" i="4"/>
  <c r="O69" i="4"/>
  <c r="P69" i="4"/>
  <c r="Q69" i="4"/>
  <c r="R69" i="4"/>
  <c r="V69" i="4"/>
  <c r="W69" i="4"/>
  <c r="E71" i="4"/>
  <c r="P71" i="4"/>
  <c r="Q71" i="4"/>
  <c r="R71" i="4"/>
  <c r="S71" i="4"/>
  <c r="T71" i="4"/>
  <c r="U71" i="4"/>
  <c r="E72" i="4"/>
  <c r="P72" i="4"/>
  <c r="Q72" i="4"/>
  <c r="R72" i="4"/>
  <c r="S72" i="4"/>
  <c r="T72" i="4"/>
  <c r="U72" i="4"/>
  <c r="B73" i="4"/>
  <c r="C73" i="4"/>
  <c r="E73" i="4"/>
  <c r="F73" i="4"/>
  <c r="G73" i="4"/>
  <c r="H73" i="4"/>
  <c r="I73" i="4"/>
  <c r="J73" i="4"/>
  <c r="K73" i="4"/>
  <c r="L73" i="4"/>
  <c r="M73" i="4"/>
  <c r="N73" i="4"/>
  <c r="O73" i="4"/>
  <c r="P73" i="4"/>
  <c r="Q73" i="4"/>
  <c r="R73" i="4"/>
  <c r="S73" i="4"/>
  <c r="T73" i="4"/>
  <c r="U73" i="4"/>
  <c r="V73" i="4"/>
  <c r="W73" i="4"/>
  <c r="B74" i="4"/>
  <c r="C74" i="4"/>
  <c r="E74" i="4"/>
  <c r="F74" i="4"/>
  <c r="G74" i="4"/>
  <c r="H74" i="4"/>
  <c r="I74" i="4"/>
  <c r="J74" i="4"/>
  <c r="K74" i="4"/>
  <c r="L74" i="4"/>
  <c r="M74" i="4"/>
  <c r="N74" i="4"/>
  <c r="O74" i="4"/>
  <c r="P74" i="4"/>
  <c r="Q74" i="4"/>
  <c r="R74" i="4"/>
  <c r="S74" i="4"/>
  <c r="T74" i="4"/>
  <c r="U74" i="4"/>
  <c r="V74" i="4"/>
  <c r="W74" i="4"/>
  <c r="B75" i="4"/>
  <c r="C75" i="4"/>
  <c r="E75" i="4"/>
  <c r="F75" i="4"/>
  <c r="G75" i="4"/>
  <c r="H75" i="4"/>
  <c r="I75" i="4"/>
  <c r="J75" i="4"/>
  <c r="K75" i="4"/>
  <c r="L75" i="4"/>
  <c r="M75" i="4"/>
  <c r="N75" i="4"/>
  <c r="O75" i="4"/>
  <c r="P75" i="4"/>
  <c r="Q75" i="4"/>
  <c r="R75" i="4"/>
  <c r="S75" i="4"/>
  <c r="V75" i="4"/>
  <c r="W75" i="4"/>
  <c r="A79" i="4"/>
  <c r="B82" i="4"/>
  <c r="C82" i="4"/>
  <c r="D82" i="4"/>
  <c r="E82" i="4"/>
  <c r="F82" i="4"/>
  <c r="G82" i="4"/>
  <c r="H82" i="4"/>
  <c r="I82" i="4"/>
  <c r="J82" i="4"/>
  <c r="K82" i="4"/>
  <c r="L82" i="4"/>
  <c r="M82" i="4"/>
  <c r="E83" i="4"/>
  <c r="E84" i="4"/>
  <c r="E85" i="4"/>
  <c r="E86" i="4"/>
  <c r="B87" i="4"/>
  <c r="C87" i="4"/>
  <c r="D87" i="4"/>
  <c r="F87" i="4"/>
  <c r="F115" i="4" s="1"/>
  <c r="G87" i="4"/>
  <c r="G115" i="4" s="1"/>
  <c r="H87" i="4"/>
  <c r="H115" i="4" s="1"/>
  <c r="I87" i="4"/>
  <c r="I115" i="4" s="1"/>
  <c r="J87" i="4"/>
  <c r="J115" i="4" s="1"/>
  <c r="K87" i="4"/>
  <c r="K115" i="4" s="1"/>
  <c r="L87" i="4"/>
  <c r="L115" i="4" s="1"/>
  <c r="R115" i="4" s="1"/>
  <c r="M87" i="4"/>
  <c r="N87" i="4"/>
  <c r="O87" i="4"/>
  <c r="E88" i="4"/>
  <c r="P88" i="4"/>
  <c r="Q88" i="4"/>
  <c r="R88" i="4"/>
  <c r="R87" i="4" s="1"/>
  <c r="S88" i="4"/>
  <c r="S87" i="4" s="1"/>
  <c r="T88" i="4"/>
  <c r="U88" i="4"/>
  <c r="E89" i="4"/>
  <c r="U89" i="4" s="1"/>
  <c r="P89" i="4"/>
  <c r="Q89" i="4"/>
  <c r="R89" i="4"/>
  <c r="S89" i="4"/>
  <c r="T89" i="4"/>
  <c r="E90" i="4"/>
  <c r="P90" i="4"/>
  <c r="Q90" i="4"/>
  <c r="R90" i="4"/>
  <c r="S90" i="4"/>
  <c r="T90" i="4"/>
  <c r="U90" i="4"/>
  <c r="E91" i="4"/>
  <c r="P91" i="4"/>
  <c r="Q91" i="4"/>
  <c r="R91" i="4"/>
  <c r="S91" i="4"/>
  <c r="T91" i="4"/>
  <c r="U91" i="4"/>
  <c r="E92" i="4"/>
  <c r="E87" i="4" s="1"/>
  <c r="E115" i="4" s="1"/>
  <c r="P92" i="4"/>
  <c r="Q92" i="4"/>
  <c r="R92" i="4"/>
  <c r="S92" i="4"/>
  <c r="E93" i="4"/>
  <c r="P93" i="4"/>
  <c r="Q93" i="4"/>
  <c r="R93" i="4"/>
  <c r="S93" i="4"/>
  <c r="T93" i="4"/>
  <c r="U93" i="4"/>
  <c r="E94" i="4"/>
  <c r="P94" i="4"/>
  <c r="Q94" i="4"/>
  <c r="R94" i="4"/>
  <c r="S94" i="4"/>
  <c r="T94" i="4"/>
  <c r="U94" i="4"/>
  <c r="E95" i="4"/>
  <c r="T95" i="4" s="1"/>
  <c r="P95" i="4"/>
  <c r="Q95" i="4"/>
  <c r="R95" i="4"/>
  <c r="S95" i="4"/>
  <c r="E96" i="4"/>
  <c r="P96" i="4"/>
  <c r="Q96" i="4"/>
  <c r="R96" i="4"/>
  <c r="S96" i="4"/>
  <c r="B97" i="4"/>
  <c r="C97" i="4"/>
  <c r="D97" i="4"/>
  <c r="F97" i="4"/>
  <c r="G97" i="4"/>
  <c r="H97" i="4"/>
  <c r="I97" i="4"/>
  <c r="J97" i="4"/>
  <c r="K97" i="4"/>
  <c r="K114" i="4" s="1"/>
  <c r="L97" i="4"/>
  <c r="L114" i="4" s="1"/>
  <c r="R114" i="4" s="1"/>
  <c r="M97" i="4"/>
  <c r="M114" i="4" s="1"/>
  <c r="S114" i="4" s="1"/>
  <c r="R97" i="4"/>
  <c r="S97" i="4"/>
  <c r="E98" i="4"/>
  <c r="R98" i="4"/>
  <c r="S98" i="4"/>
  <c r="T98" i="4"/>
  <c r="U98" i="4"/>
  <c r="E99" i="4"/>
  <c r="R99" i="4"/>
  <c r="S99" i="4"/>
  <c r="T99" i="4"/>
  <c r="U99" i="4"/>
  <c r="E100" i="4"/>
  <c r="R100" i="4"/>
  <c r="S100" i="4"/>
  <c r="T100" i="4"/>
  <c r="U100" i="4"/>
  <c r="E101" i="4"/>
  <c r="R101" i="4"/>
  <c r="S101" i="4"/>
  <c r="T101" i="4"/>
  <c r="U101" i="4"/>
  <c r="E102" i="4"/>
  <c r="R102" i="4"/>
  <c r="S102" i="4"/>
  <c r="E103" i="4"/>
  <c r="R103" i="4"/>
  <c r="S103" i="4"/>
  <c r="T103" i="4"/>
  <c r="U103" i="4"/>
  <c r="E104" i="4"/>
  <c r="R104" i="4"/>
  <c r="S104" i="4"/>
  <c r="T104" i="4"/>
  <c r="U104" i="4"/>
  <c r="E105" i="4"/>
  <c r="R105" i="4"/>
  <c r="S105" i="4"/>
  <c r="T105" i="4"/>
  <c r="U105" i="4"/>
  <c r="E106" i="4"/>
  <c r="U106" i="4" s="1"/>
  <c r="R106" i="4"/>
  <c r="S106" i="4"/>
  <c r="T106" i="4"/>
  <c r="E107" i="4"/>
  <c r="R107" i="4"/>
  <c r="S107" i="4"/>
  <c r="T107" i="4"/>
  <c r="U107" i="4"/>
  <c r="E108" i="4"/>
  <c r="R108" i="4"/>
  <c r="S108" i="4"/>
  <c r="T108" i="4"/>
  <c r="U108" i="4"/>
  <c r="E109" i="4"/>
  <c r="R109" i="4"/>
  <c r="S109" i="4"/>
  <c r="T109" i="4"/>
  <c r="U109" i="4"/>
  <c r="E110" i="4"/>
  <c r="R110" i="4"/>
  <c r="S110" i="4"/>
  <c r="T110" i="4"/>
  <c r="U110" i="4"/>
  <c r="E111" i="4"/>
  <c r="R111" i="4"/>
  <c r="S111" i="4"/>
  <c r="E112" i="4"/>
  <c r="R112" i="4"/>
  <c r="S112" i="4"/>
  <c r="T112" i="4"/>
  <c r="U112" i="4"/>
  <c r="R113" i="4"/>
  <c r="S113" i="4"/>
  <c r="T113" i="4"/>
  <c r="U113" i="4"/>
  <c r="B114" i="4"/>
  <c r="C114" i="4"/>
  <c r="D114" i="4"/>
  <c r="F114" i="4"/>
  <c r="G114" i="4"/>
  <c r="H114" i="4"/>
  <c r="I114" i="4"/>
  <c r="J114" i="4"/>
  <c r="N114" i="4"/>
  <c r="O114" i="4"/>
  <c r="B115" i="4"/>
  <c r="C115" i="4"/>
  <c r="D115" i="4"/>
  <c r="M115" i="4"/>
  <c r="N115" i="4"/>
  <c r="O115" i="4"/>
  <c r="S115" i="4"/>
  <c r="T115" i="5" l="1"/>
  <c r="U115" i="5"/>
  <c r="E114" i="5"/>
  <c r="T115" i="4"/>
  <c r="U115" i="4"/>
  <c r="T111" i="4"/>
  <c r="U111" i="4"/>
  <c r="T32" i="4"/>
  <c r="U32" i="4"/>
  <c r="T66" i="4"/>
  <c r="U66" i="4"/>
  <c r="T12" i="4"/>
  <c r="U12" i="4"/>
  <c r="Q87" i="4"/>
  <c r="T15" i="4"/>
  <c r="U15" i="4"/>
  <c r="T87" i="4"/>
  <c r="R17" i="4"/>
  <c r="R42" i="4"/>
  <c r="E97" i="4"/>
  <c r="Q17" i="4"/>
  <c r="U17" i="4" s="1"/>
  <c r="Q42" i="4"/>
  <c r="U42" i="4" s="1"/>
  <c r="P17" i="4"/>
  <c r="T17" i="4" s="1"/>
  <c r="P42" i="4"/>
  <c r="T42" i="4" s="1"/>
  <c r="T24" i="4"/>
  <c r="U24" i="4"/>
  <c r="U45" i="4"/>
  <c r="T60" i="4"/>
  <c r="T54" i="4"/>
  <c r="Q26" i="4"/>
  <c r="U95" i="4"/>
  <c r="T92" i="4"/>
  <c r="U75" i="4"/>
  <c r="P26" i="4"/>
  <c r="T57" i="4"/>
  <c r="U57" i="4"/>
  <c r="T29" i="4"/>
  <c r="U29" i="4"/>
  <c r="T37" i="4"/>
  <c r="U37" i="4"/>
  <c r="P87" i="4"/>
  <c r="Q68" i="4"/>
  <c r="T40" i="4"/>
  <c r="U40" i="4"/>
  <c r="P68" i="4"/>
  <c r="T21" i="4"/>
  <c r="U21" i="4"/>
  <c r="S69" i="4"/>
  <c r="T52" i="4"/>
  <c r="U52" i="4"/>
  <c r="E55" i="4"/>
  <c r="T96" i="4"/>
  <c r="U96" i="4"/>
  <c r="U92" i="4"/>
  <c r="U55" i="4"/>
  <c r="T102" i="4"/>
  <c r="U102" i="4"/>
  <c r="T63" i="4"/>
  <c r="U63" i="4"/>
  <c r="T68" i="4"/>
  <c r="U68" i="4"/>
  <c r="T55" i="4"/>
  <c r="T26" i="4"/>
  <c r="U26" i="4"/>
  <c r="T69" i="4"/>
  <c r="U69" i="4"/>
  <c r="T9" i="4"/>
  <c r="U9" i="4"/>
  <c r="T75" i="4"/>
  <c r="U87" i="4"/>
  <c r="E9" i="3"/>
  <c r="P9" i="3"/>
  <c r="Q9" i="3"/>
  <c r="R9" i="3"/>
  <c r="S9" i="3"/>
  <c r="E10" i="3"/>
  <c r="P10" i="3"/>
  <c r="Q10" i="3"/>
  <c r="R10" i="3"/>
  <c r="S10" i="3"/>
  <c r="T10" i="3"/>
  <c r="U10" i="3"/>
  <c r="E11" i="3"/>
  <c r="P11" i="3"/>
  <c r="Q11" i="3"/>
  <c r="R11" i="3"/>
  <c r="S11" i="3"/>
  <c r="T11" i="3"/>
  <c r="U11" i="3"/>
  <c r="E12" i="3"/>
  <c r="P12" i="3"/>
  <c r="Q12" i="3"/>
  <c r="R12" i="3"/>
  <c r="S12" i="3"/>
  <c r="E13" i="3"/>
  <c r="P13" i="3"/>
  <c r="Q13" i="3"/>
  <c r="R13" i="3"/>
  <c r="S13" i="3"/>
  <c r="T13" i="3"/>
  <c r="U13" i="3"/>
  <c r="E14" i="3"/>
  <c r="P14" i="3"/>
  <c r="Q14" i="3"/>
  <c r="R14" i="3"/>
  <c r="S14" i="3"/>
  <c r="T14" i="3"/>
  <c r="U14" i="3"/>
  <c r="E15" i="3"/>
  <c r="P15" i="3"/>
  <c r="Q15" i="3"/>
  <c r="R15" i="3"/>
  <c r="S15" i="3"/>
  <c r="E16" i="3"/>
  <c r="P16" i="3"/>
  <c r="Q16" i="3"/>
  <c r="R16" i="3"/>
  <c r="S16" i="3"/>
  <c r="T16" i="3"/>
  <c r="U16" i="3"/>
  <c r="B17" i="3"/>
  <c r="C17" i="3"/>
  <c r="E17" i="3"/>
  <c r="F17" i="3"/>
  <c r="G17" i="3"/>
  <c r="H17" i="3"/>
  <c r="I17" i="3"/>
  <c r="J17" i="3"/>
  <c r="K17" i="3"/>
  <c r="L17" i="3"/>
  <c r="R17" i="3" s="1"/>
  <c r="M17" i="3"/>
  <c r="S17" i="3" s="1"/>
  <c r="N17" i="3"/>
  <c r="O17" i="3"/>
  <c r="V17" i="3"/>
  <c r="W17" i="3"/>
  <c r="E19" i="3"/>
  <c r="P19" i="3"/>
  <c r="Q19" i="3"/>
  <c r="R19" i="3"/>
  <c r="S19" i="3"/>
  <c r="T19" i="3"/>
  <c r="U19" i="3"/>
  <c r="E20" i="3"/>
  <c r="P20" i="3"/>
  <c r="Q20" i="3"/>
  <c r="R20" i="3"/>
  <c r="S20" i="3"/>
  <c r="E21" i="3"/>
  <c r="P21" i="3"/>
  <c r="Q21" i="3"/>
  <c r="R21" i="3"/>
  <c r="S21" i="3"/>
  <c r="T21" i="3"/>
  <c r="U21" i="3"/>
  <c r="E22" i="3"/>
  <c r="P22" i="3"/>
  <c r="Q22" i="3"/>
  <c r="R22" i="3"/>
  <c r="S22" i="3"/>
  <c r="T22" i="3"/>
  <c r="U22" i="3"/>
  <c r="E23" i="3"/>
  <c r="P23" i="3"/>
  <c r="Q23" i="3"/>
  <c r="R23" i="3"/>
  <c r="S23" i="3"/>
  <c r="E24" i="3"/>
  <c r="P24" i="3"/>
  <c r="Q24" i="3"/>
  <c r="R24" i="3"/>
  <c r="S24" i="3"/>
  <c r="T24" i="3"/>
  <c r="U24" i="3"/>
  <c r="E25" i="3"/>
  <c r="P25" i="3"/>
  <c r="Q25" i="3"/>
  <c r="R25" i="3"/>
  <c r="S25" i="3"/>
  <c r="T25" i="3"/>
  <c r="U25" i="3"/>
  <c r="B26" i="3"/>
  <c r="C26" i="3"/>
  <c r="E26" i="3"/>
  <c r="F26" i="3"/>
  <c r="G26" i="3"/>
  <c r="H26" i="3"/>
  <c r="P26" i="3" s="1"/>
  <c r="I26" i="3"/>
  <c r="J26" i="3"/>
  <c r="K26" i="3"/>
  <c r="L26" i="3"/>
  <c r="M26" i="3"/>
  <c r="N26" i="3"/>
  <c r="O26" i="3"/>
  <c r="Q26" i="3"/>
  <c r="R26" i="3"/>
  <c r="S26" i="3"/>
  <c r="E28" i="3"/>
  <c r="U28" i="3" s="1"/>
  <c r="P28" i="3"/>
  <c r="Q28" i="3"/>
  <c r="R28" i="3"/>
  <c r="S28" i="3"/>
  <c r="T28" i="3"/>
  <c r="E29" i="3"/>
  <c r="P29" i="3"/>
  <c r="Q29" i="3"/>
  <c r="R29" i="3"/>
  <c r="S29" i="3"/>
  <c r="E30" i="3"/>
  <c r="P30" i="3"/>
  <c r="Q30" i="3"/>
  <c r="R30" i="3"/>
  <c r="S30" i="3"/>
  <c r="T30" i="3"/>
  <c r="U30" i="3"/>
  <c r="E31" i="3"/>
  <c r="P31" i="3"/>
  <c r="Q31" i="3"/>
  <c r="R31" i="3"/>
  <c r="S31" i="3"/>
  <c r="T31" i="3"/>
  <c r="U31" i="3"/>
  <c r="B32" i="3"/>
  <c r="E32" i="3" s="1"/>
  <c r="C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E34" i="3"/>
  <c r="P34" i="3"/>
  <c r="Q34" i="3"/>
  <c r="R34" i="3"/>
  <c r="S34" i="3"/>
  <c r="B35" i="3"/>
  <c r="C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E37" i="3"/>
  <c r="P37" i="3"/>
  <c r="Q37" i="3"/>
  <c r="R37" i="3"/>
  <c r="S37" i="3"/>
  <c r="E38" i="3"/>
  <c r="P38" i="3"/>
  <c r="Q38" i="3"/>
  <c r="R38" i="3"/>
  <c r="S38" i="3"/>
  <c r="T38" i="3"/>
  <c r="U38" i="3"/>
  <c r="E39" i="3"/>
  <c r="P39" i="3"/>
  <c r="Q39" i="3"/>
  <c r="R39" i="3"/>
  <c r="S39" i="3"/>
  <c r="T39" i="3"/>
  <c r="U39" i="3"/>
  <c r="E40" i="3"/>
  <c r="P40" i="3"/>
  <c r="Q40" i="3"/>
  <c r="R40" i="3"/>
  <c r="S40" i="3"/>
  <c r="E41" i="3"/>
  <c r="P41" i="3"/>
  <c r="Q41" i="3"/>
  <c r="R41" i="3"/>
  <c r="S41" i="3"/>
  <c r="T41" i="3"/>
  <c r="U41" i="3"/>
  <c r="B42" i="3"/>
  <c r="C42" i="3"/>
  <c r="E42" i="3"/>
  <c r="F42" i="3"/>
  <c r="G42" i="3"/>
  <c r="H42" i="3"/>
  <c r="I42" i="3"/>
  <c r="J42" i="3"/>
  <c r="K42" i="3"/>
  <c r="L42" i="3"/>
  <c r="R42" i="3" s="1"/>
  <c r="M42" i="3"/>
  <c r="S42" i="3" s="1"/>
  <c r="N42" i="3"/>
  <c r="O42" i="3"/>
  <c r="E44" i="3"/>
  <c r="P44" i="3"/>
  <c r="Q44" i="3"/>
  <c r="R44" i="3"/>
  <c r="S44" i="3"/>
  <c r="T44" i="3"/>
  <c r="U44" i="3"/>
  <c r="E45" i="3"/>
  <c r="P45" i="3"/>
  <c r="Q45" i="3"/>
  <c r="R45" i="3"/>
  <c r="S45" i="3"/>
  <c r="T45" i="3"/>
  <c r="U45" i="3"/>
  <c r="E46" i="3"/>
  <c r="T46" i="3" s="1"/>
  <c r="P46" i="3"/>
  <c r="Q46" i="3"/>
  <c r="R46" i="3"/>
  <c r="S46" i="3"/>
  <c r="E47" i="3"/>
  <c r="P47" i="3"/>
  <c r="Q47" i="3"/>
  <c r="R47" i="3"/>
  <c r="S47" i="3"/>
  <c r="T47" i="3"/>
  <c r="U47" i="3"/>
  <c r="E48" i="3"/>
  <c r="P48" i="3"/>
  <c r="Q48" i="3"/>
  <c r="R48" i="3"/>
  <c r="S48" i="3"/>
  <c r="T48" i="3"/>
  <c r="U48" i="3"/>
  <c r="E49" i="3"/>
  <c r="P49" i="3"/>
  <c r="Q49" i="3"/>
  <c r="R49" i="3"/>
  <c r="S49" i="3"/>
  <c r="E50" i="3"/>
  <c r="P50" i="3"/>
  <c r="Q50" i="3"/>
  <c r="R50" i="3"/>
  <c r="S50" i="3"/>
  <c r="T50" i="3"/>
  <c r="U50" i="3"/>
  <c r="E51" i="3"/>
  <c r="T51" i="3" s="1"/>
  <c r="P51" i="3"/>
  <c r="Q51" i="3"/>
  <c r="R51" i="3"/>
  <c r="S51" i="3"/>
  <c r="E52" i="3"/>
  <c r="P52" i="3"/>
  <c r="Q52" i="3"/>
  <c r="R52" i="3"/>
  <c r="S52" i="3"/>
  <c r="E53" i="3"/>
  <c r="P53" i="3"/>
  <c r="Q53" i="3"/>
  <c r="R53" i="3"/>
  <c r="S53" i="3"/>
  <c r="T53" i="3"/>
  <c r="U53" i="3"/>
  <c r="E54" i="3"/>
  <c r="T54" i="3" s="1"/>
  <c r="P54" i="3"/>
  <c r="Q54" i="3"/>
  <c r="R54" i="3"/>
  <c r="S54" i="3"/>
  <c r="B55" i="3"/>
  <c r="C55" i="3"/>
  <c r="E55" i="3"/>
  <c r="F55" i="3"/>
  <c r="G55" i="3"/>
  <c r="H55" i="3"/>
  <c r="I55" i="3"/>
  <c r="J55" i="3"/>
  <c r="K55" i="3"/>
  <c r="L55" i="3"/>
  <c r="M55" i="3"/>
  <c r="N55" i="3"/>
  <c r="O55" i="3"/>
  <c r="P55" i="3"/>
  <c r="Q55" i="3"/>
  <c r="R55" i="3"/>
  <c r="S55" i="3"/>
  <c r="T55" i="3"/>
  <c r="U55" i="3"/>
  <c r="V55" i="3"/>
  <c r="W55" i="3"/>
  <c r="E57" i="3"/>
  <c r="P57" i="3"/>
  <c r="Q57" i="3"/>
  <c r="R57" i="3"/>
  <c r="S57" i="3"/>
  <c r="E58" i="3"/>
  <c r="P58" i="3"/>
  <c r="Q58" i="3"/>
  <c r="R58" i="3"/>
  <c r="S58" i="3"/>
  <c r="T58" i="3"/>
  <c r="U58" i="3"/>
  <c r="E59" i="3"/>
  <c r="P59" i="3"/>
  <c r="Q59" i="3"/>
  <c r="R59" i="3"/>
  <c r="S59" i="3"/>
  <c r="T59" i="3"/>
  <c r="U59" i="3"/>
  <c r="E60" i="3"/>
  <c r="P60" i="3"/>
  <c r="Q60" i="3"/>
  <c r="R60" i="3"/>
  <c r="S60" i="3"/>
  <c r="B61" i="3"/>
  <c r="C61" i="3"/>
  <c r="E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E63" i="3"/>
  <c r="P63" i="3"/>
  <c r="Q63" i="3"/>
  <c r="R63" i="3"/>
  <c r="S63" i="3"/>
  <c r="E64" i="3"/>
  <c r="P64" i="3"/>
  <c r="Q64" i="3"/>
  <c r="R64" i="3"/>
  <c r="S64" i="3"/>
  <c r="T64" i="3"/>
  <c r="U64" i="3"/>
  <c r="E65" i="3"/>
  <c r="P65" i="3"/>
  <c r="Q65" i="3"/>
  <c r="R65" i="3"/>
  <c r="S65" i="3"/>
  <c r="T65" i="3"/>
  <c r="U65" i="3"/>
  <c r="E66" i="3"/>
  <c r="P66" i="3"/>
  <c r="Q66" i="3"/>
  <c r="R66" i="3"/>
  <c r="S66" i="3"/>
  <c r="E67" i="3"/>
  <c r="P67" i="3"/>
  <c r="Q67" i="3"/>
  <c r="R67" i="3"/>
  <c r="S67" i="3"/>
  <c r="T67" i="3"/>
  <c r="U67" i="3"/>
  <c r="B68" i="3"/>
  <c r="C68" i="3"/>
  <c r="E68" i="3"/>
  <c r="F68" i="3"/>
  <c r="G68" i="3"/>
  <c r="H68" i="3"/>
  <c r="I68" i="3"/>
  <c r="J68" i="3"/>
  <c r="K68" i="3"/>
  <c r="L68" i="3"/>
  <c r="M68" i="3"/>
  <c r="S68" i="3" s="1"/>
  <c r="N68" i="3"/>
  <c r="O68" i="3"/>
  <c r="B69" i="3"/>
  <c r="C69" i="3"/>
  <c r="E69" i="3"/>
  <c r="F69" i="3"/>
  <c r="G69" i="3"/>
  <c r="H69" i="3"/>
  <c r="I69" i="3"/>
  <c r="J69" i="3"/>
  <c r="K69" i="3"/>
  <c r="L69" i="3"/>
  <c r="M69" i="3"/>
  <c r="N69" i="3"/>
  <c r="O69" i="3"/>
  <c r="P69" i="3"/>
  <c r="Q69" i="3"/>
  <c r="V69" i="3"/>
  <c r="W69" i="3"/>
  <c r="E71" i="3"/>
  <c r="P71" i="3"/>
  <c r="Q71" i="3"/>
  <c r="R71" i="3"/>
  <c r="S71" i="3"/>
  <c r="T71" i="3"/>
  <c r="U71" i="3"/>
  <c r="E72" i="3"/>
  <c r="P72" i="3"/>
  <c r="Q72" i="3"/>
  <c r="R72" i="3"/>
  <c r="S72" i="3"/>
  <c r="T72" i="3"/>
  <c r="U72" i="3"/>
  <c r="B73" i="3"/>
  <c r="C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S73" i="3"/>
  <c r="T73" i="3"/>
  <c r="U73" i="3"/>
  <c r="B74" i="3"/>
  <c r="C74" i="3"/>
  <c r="E74" i="3"/>
  <c r="F74" i="3"/>
  <c r="G74" i="3"/>
  <c r="H74" i="3"/>
  <c r="I74" i="3"/>
  <c r="J74" i="3"/>
  <c r="K74" i="3"/>
  <c r="L74" i="3"/>
  <c r="M74" i="3"/>
  <c r="N74" i="3"/>
  <c r="O74" i="3"/>
  <c r="P74" i="3"/>
  <c r="Q74" i="3"/>
  <c r="R74" i="3"/>
  <c r="S74" i="3"/>
  <c r="T74" i="3"/>
  <c r="U74" i="3"/>
  <c r="B75" i="3"/>
  <c r="C75" i="3"/>
  <c r="E75" i="3"/>
  <c r="F75" i="3"/>
  <c r="G75" i="3"/>
  <c r="H75" i="3"/>
  <c r="I75" i="3"/>
  <c r="Q75" i="3" s="1"/>
  <c r="J75" i="3"/>
  <c r="K75" i="3"/>
  <c r="L75" i="3"/>
  <c r="M75" i="3"/>
  <c r="N75" i="3"/>
  <c r="O75" i="3"/>
  <c r="R75" i="3"/>
  <c r="S75" i="3"/>
  <c r="V75" i="3"/>
  <c r="W75" i="3"/>
  <c r="A79" i="3"/>
  <c r="B82" i="3"/>
  <c r="C82" i="3"/>
  <c r="D82" i="3"/>
  <c r="E82" i="3"/>
  <c r="F82" i="3"/>
  <c r="G82" i="3"/>
  <c r="H82" i="3"/>
  <c r="I82" i="3"/>
  <c r="J82" i="3"/>
  <c r="K82" i="3"/>
  <c r="L82" i="3"/>
  <c r="M82" i="3"/>
  <c r="E83" i="3"/>
  <c r="E84" i="3"/>
  <c r="E85" i="3"/>
  <c r="E86" i="3"/>
  <c r="B87" i="3"/>
  <c r="C87" i="3"/>
  <c r="D87" i="3"/>
  <c r="F87" i="3"/>
  <c r="F115" i="3" s="1"/>
  <c r="G87" i="3"/>
  <c r="G115" i="3" s="1"/>
  <c r="H87" i="3"/>
  <c r="H114" i="3" s="1"/>
  <c r="I87" i="3"/>
  <c r="I114" i="3" s="1"/>
  <c r="J87" i="3"/>
  <c r="J115" i="3" s="1"/>
  <c r="K87" i="3"/>
  <c r="K114" i="3" s="1"/>
  <c r="L87" i="3"/>
  <c r="M87" i="3"/>
  <c r="N87" i="3"/>
  <c r="N114" i="3" s="1"/>
  <c r="O87" i="3"/>
  <c r="O114" i="3" s="1"/>
  <c r="E88" i="3"/>
  <c r="P88" i="3"/>
  <c r="Q88" i="3"/>
  <c r="R88" i="3"/>
  <c r="S88" i="3"/>
  <c r="T88" i="3"/>
  <c r="U88" i="3"/>
  <c r="E89" i="3"/>
  <c r="P89" i="3"/>
  <c r="Q89" i="3"/>
  <c r="R89" i="3"/>
  <c r="S89" i="3"/>
  <c r="T89" i="3"/>
  <c r="U89" i="3"/>
  <c r="E90" i="3"/>
  <c r="P90" i="3"/>
  <c r="Q90" i="3"/>
  <c r="R90" i="3"/>
  <c r="S90" i="3"/>
  <c r="E91" i="3"/>
  <c r="P91" i="3"/>
  <c r="Q91" i="3"/>
  <c r="R91" i="3"/>
  <c r="S91" i="3"/>
  <c r="T91" i="3"/>
  <c r="U91" i="3"/>
  <c r="E92" i="3"/>
  <c r="P92" i="3"/>
  <c r="Q92" i="3"/>
  <c r="R92" i="3"/>
  <c r="S92" i="3"/>
  <c r="T92" i="3"/>
  <c r="U92" i="3"/>
  <c r="E93" i="3"/>
  <c r="P93" i="3"/>
  <c r="Q93" i="3"/>
  <c r="R93" i="3"/>
  <c r="S93" i="3"/>
  <c r="E94" i="3"/>
  <c r="P94" i="3"/>
  <c r="Q94" i="3"/>
  <c r="R94" i="3"/>
  <c r="S94" i="3"/>
  <c r="T94" i="3"/>
  <c r="U94" i="3"/>
  <c r="E95" i="3"/>
  <c r="P95" i="3"/>
  <c r="Q95" i="3"/>
  <c r="R95" i="3"/>
  <c r="S95" i="3"/>
  <c r="T95" i="3"/>
  <c r="U95" i="3"/>
  <c r="E96" i="3"/>
  <c r="P96" i="3"/>
  <c r="Q96" i="3"/>
  <c r="R96" i="3"/>
  <c r="S96" i="3"/>
  <c r="B97" i="3"/>
  <c r="C97" i="3"/>
  <c r="D97" i="3"/>
  <c r="F97" i="3"/>
  <c r="G97" i="3"/>
  <c r="H97" i="3"/>
  <c r="I97" i="3"/>
  <c r="J97" i="3"/>
  <c r="K97" i="3"/>
  <c r="L97" i="3"/>
  <c r="M97" i="3"/>
  <c r="R97" i="3"/>
  <c r="S97" i="3"/>
  <c r="E98" i="3"/>
  <c r="R98" i="3"/>
  <c r="S98" i="3"/>
  <c r="E99" i="3"/>
  <c r="R99" i="3"/>
  <c r="S99" i="3"/>
  <c r="T99" i="3"/>
  <c r="U99" i="3"/>
  <c r="E100" i="3"/>
  <c r="R100" i="3"/>
  <c r="S100" i="3"/>
  <c r="T100" i="3"/>
  <c r="U100" i="3"/>
  <c r="E101" i="3"/>
  <c r="R101" i="3"/>
  <c r="S101" i="3"/>
  <c r="T101" i="3"/>
  <c r="U101" i="3"/>
  <c r="E102" i="3"/>
  <c r="R102" i="3"/>
  <c r="S102" i="3"/>
  <c r="T102" i="3"/>
  <c r="U102" i="3"/>
  <c r="E103" i="3"/>
  <c r="T103" i="3" s="1"/>
  <c r="R103" i="3"/>
  <c r="S103" i="3"/>
  <c r="E104" i="3"/>
  <c r="R104" i="3"/>
  <c r="S104" i="3"/>
  <c r="T104" i="3"/>
  <c r="U104" i="3"/>
  <c r="E105" i="3"/>
  <c r="R105" i="3"/>
  <c r="S105" i="3"/>
  <c r="T105" i="3"/>
  <c r="U105" i="3"/>
  <c r="E106" i="3"/>
  <c r="R106" i="3"/>
  <c r="S106" i="3"/>
  <c r="T106" i="3"/>
  <c r="U106" i="3"/>
  <c r="E107" i="3"/>
  <c r="R107" i="3"/>
  <c r="S107" i="3"/>
  <c r="E108" i="3"/>
  <c r="R108" i="3"/>
  <c r="S108" i="3"/>
  <c r="T108" i="3"/>
  <c r="U108" i="3"/>
  <c r="E109" i="3"/>
  <c r="R109" i="3"/>
  <c r="S109" i="3"/>
  <c r="T109" i="3"/>
  <c r="U109" i="3"/>
  <c r="E110" i="3"/>
  <c r="T110" i="3" s="1"/>
  <c r="R110" i="3"/>
  <c r="S110" i="3"/>
  <c r="E111" i="3"/>
  <c r="U111" i="3" s="1"/>
  <c r="R111" i="3"/>
  <c r="S111" i="3"/>
  <c r="T111" i="3"/>
  <c r="E112" i="3"/>
  <c r="R112" i="3"/>
  <c r="S112" i="3"/>
  <c r="T112" i="3"/>
  <c r="U112" i="3"/>
  <c r="R113" i="3"/>
  <c r="S113" i="3"/>
  <c r="T113" i="3"/>
  <c r="U113" i="3"/>
  <c r="B114" i="3"/>
  <c r="C114" i="3"/>
  <c r="D114" i="3"/>
  <c r="F114" i="3"/>
  <c r="G114" i="3"/>
  <c r="L114" i="3"/>
  <c r="R114" i="3" s="1"/>
  <c r="M114" i="3"/>
  <c r="S114" i="3" s="1"/>
  <c r="B115" i="3"/>
  <c r="C115" i="3"/>
  <c r="D115" i="3"/>
  <c r="L115" i="3"/>
  <c r="R115" i="3" s="1"/>
  <c r="M115" i="3"/>
  <c r="S115" i="3" s="1"/>
  <c r="N115" i="3"/>
  <c r="O115" i="3"/>
  <c r="T114" i="5" l="1"/>
  <c r="U114" i="5"/>
  <c r="P115" i="4"/>
  <c r="P114" i="4"/>
  <c r="T97" i="4"/>
  <c r="U97" i="4"/>
  <c r="E114" i="4"/>
  <c r="Q115" i="4"/>
  <c r="Q114" i="4"/>
  <c r="T32" i="3"/>
  <c r="U32" i="3"/>
  <c r="T63" i="3"/>
  <c r="U63" i="3"/>
  <c r="T60" i="3"/>
  <c r="U60" i="3"/>
  <c r="T12" i="3"/>
  <c r="U12" i="3"/>
  <c r="T66" i="3"/>
  <c r="U66" i="3"/>
  <c r="R68" i="3"/>
  <c r="K115" i="3"/>
  <c r="Q68" i="3"/>
  <c r="U68" i="3" s="1"/>
  <c r="Q42" i="3"/>
  <c r="U42" i="3" s="1"/>
  <c r="I115" i="3"/>
  <c r="T96" i="3"/>
  <c r="U96" i="3"/>
  <c r="Q17" i="3"/>
  <c r="U75" i="3"/>
  <c r="T17" i="3"/>
  <c r="U17" i="3"/>
  <c r="E87" i="3"/>
  <c r="E115" i="3" s="1"/>
  <c r="T98" i="3"/>
  <c r="U98" i="3"/>
  <c r="E97" i="3"/>
  <c r="S69" i="3"/>
  <c r="T49" i="3"/>
  <c r="U49" i="3"/>
  <c r="S87" i="3"/>
  <c r="R69" i="3"/>
  <c r="T107" i="3"/>
  <c r="U107" i="3"/>
  <c r="T52" i="3"/>
  <c r="U52" i="3"/>
  <c r="T20" i="3"/>
  <c r="U20" i="3"/>
  <c r="U51" i="3"/>
  <c r="T23" i="3"/>
  <c r="U23" i="3"/>
  <c r="J114" i="3"/>
  <c r="T57" i="3"/>
  <c r="U57" i="3"/>
  <c r="U54" i="3"/>
  <c r="T26" i="3"/>
  <c r="U26" i="3"/>
  <c r="T37" i="3"/>
  <c r="U37" i="3"/>
  <c r="T90" i="3"/>
  <c r="U90" i="3"/>
  <c r="T40" i="3"/>
  <c r="U40" i="3"/>
  <c r="U34" i="3"/>
  <c r="T93" i="3"/>
  <c r="U93" i="3"/>
  <c r="P68" i="3"/>
  <c r="T68" i="3" s="1"/>
  <c r="P87" i="3"/>
  <c r="P42" i="3"/>
  <c r="T42" i="3" s="1"/>
  <c r="H115" i="3"/>
  <c r="E73" i="3"/>
  <c r="R87" i="3"/>
  <c r="P75" i="3"/>
  <c r="T75" i="3" s="1"/>
  <c r="U110" i="3"/>
  <c r="T29" i="3"/>
  <c r="U29" i="3"/>
  <c r="T15" i="3"/>
  <c r="U15" i="3"/>
  <c r="P17" i="3"/>
  <c r="Q87" i="3"/>
  <c r="T87" i="3"/>
  <c r="T34" i="3"/>
  <c r="T69" i="3"/>
  <c r="U46" i="3"/>
  <c r="U9" i="3"/>
  <c r="U87" i="3"/>
  <c r="T9" i="3"/>
  <c r="U103" i="3"/>
  <c r="U69" i="3"/>
  <c r="E9" i="2"/>
  <c r="P9" i="2"/>
  <c r="Q9" i="2"/>
  <c r="R9" i="2"/>
  <c r="S9" i="2"/>
  <c r="T9" i="2"/>
  <c r="U9" i="2"/>
  <c r="E10" i="2"/>
  <c r="P10" i="2"/>
  <c r="Q10" i="2"/>
  <c r="R10" i="2"/>
  <c r="S10" i="2"/>
  <c r="T10" i="2"/>
  <c r="U10" i="2"/>
  <c r="E11" i="2"/>
  <c r="P11" i="2"/>
  <c r="Q11" i="2"/>
  <c r="R11" i="2"/>
  <c r="S11" i="2"/>
  <c r="T11" i="2"/>
  <c r="U11" i="2"/>
  <c r="E12" i="2"/>
  <c r="U75" i="2" s="1"/>
  <c r="P12" i="2"/>
  <c r="Q12" i="2"/>
  <c r="R12" i="2"/>
  <c r="S12" i="2"/>
  <c r="E13" i="2"/>
  <c r="P13" i="2"/>
  <c r="Q13" i="2"/>
  <c r="R13" i="2"/>
  <c r="S13" i="2"/>
  <c r="T13" i="2"/>
  <c r="U13" i="2"/>
  <c r="E14" i="2"/>
  <c r="P14" i="2"/>
  <c r="Q14" i="2"/>
  <c r="R14" i="2"/>
  <c r="S14" i="2"/>
  <c r="T14" i="2"/>
  <c r="U14" i="2"/>
  <c r="E15" i="2"/>
  <c r="P15" i="2"/>
  <c r="Q15" i="2"/>
  <c r="R15" i="2"/>
  <c r="S15" i="2"/>
  <c r="E16" i="2"/>
  <c r="P16" i="2"/>
  <c r="Q16" i="2"/>
  <c r="R16" i="2"/>
  <c r="S16" i="2"/>
  <c r="T16" i="2"/>
  <c r="U16" i="2"/>
  <c r="B17" i="2"/>
  <c r="C17" i="2"/>
  <c r="E17" i="2"/>
  <c r="F17" i="2"/>
  <c r="G17" i="2"/>
  <c r="H17" i="2"/>
  <c r="I17" i="2"/>
  <c r="J17" i="2"/>
  <c r="K17" i="2"/>
  <c r="L17" i="2"/>
  <c r="R17" i="2" s="1"/>
  <c r="M17" i="2"/>
  <c r="N17" i="2"/>
  <c r="O17" i="2"/>
  <c r="S17" i="2"/>
  <c r="V17" i="2"/>
  <c r="W17" i="2"/>
  <c r="E19" i="2"/>
  <c r="P19" i="2"/>
  <c r="Q19" i="2"/>
  <c r="R19" i="2"/>
  <c r="S19" i="2"/>
  <c r="T19" i="2"/>
  <c r="U19" i="2"/>
  <c r="E20" i="2"/>
  <c r="P20" i="2"/>
  <c r="Q20" i="2"/>
  <c r="R20" i="2"/>
  <c r="S20" i="2"/>
  <c r="E21" i="2"/>
  <c r="P21" i="2"/>
  <c r="Q21" i="2"/>
  <c r="R21" i="2"/>
  <c r="S21" i="2"/>
  <c r="T21" i="2"/>
  <c r="U21" i="2"/>
  <c r="E22" i="2"/>
  <c r="P22" i="2"/>
  <c r="Q22" i="2"/>
  <c r="R22" i="2"/>
  <c r="S22" i="2"/>
  <c r="T22" i="2"/>
  <c r="U22" i="2"/>
  <c r="E23" i="2"/>
  <c r="P23" i="2"/>
  <c r="Q23" i="2"/>
  <c r="R23" i="2"/>
  <c r="S23" i="2"/>
  <c r="E24" i="2"/>
  <c r="P24" i="2"/>
  <c r="Q24" i="2"/>
  <c r="R24" i="2"/>
  <c r="S24" i="2"/>
  <c r="T24" i="2"/>
  <c r="U24" i="2"/>
  <c r="E25" i="2"/>
  <c r="P25" i="2"/>
  <c r="Q25" i="2"/>
  <c r="R25" i="2"/>
  <c r="S25" i="2"/>
  <c r="T25" i="2"/>
  <c r="U25" i="2"/>
  <c r="B26" i="2"/>
  <c r="C26" i="2"/>
  <c r="E26" i="2"/>
  <c r="F26" i="2"/>
  <c r="G26" i="2"/>
  <c r="H26" i="2"/>
  <c r="P26" i="2" s="1"/>
  <c r="I26" i="2"/>
  <c r="J26" i="2"/>
  <c r="K26" i="2"/>
  <c r="L26" i="2"/>
  <c r="M26" i="2"/>
  <c r="N26" i="2"/>
  <c r="O26" i="2"/>
  <c r="Q26" i="2"/>
  <c r="R26" i="2"/>
  <c r="S26" i="2"/>
  <c r="V26" i="2"/>
  <c r="W26" i="2"/>
  <c r="E28" i="2"/>
  <c r="T28" i="2" s="1"/>
  <c r="P28" i="2"/>
  <c r="Q28" i="2"/>
  <c r="R28" i="2"/>
  <c r="S28" i="2"/>
  <c r="E29" i="2"/>
  <c r="P29" i="2"/>
  <c r="Q29" i="2"/>
  <c r="R29" i="2"/>
  <c r="S29" i="2"/>
  <c r="T29" i="2"/>
  <c r="U29" i="2"/>
  <c r="E30" i="2"/>
  <c r="P30" i="2"/>
  <c r="Q30" i="2"/>
  <c r="R30" i="2"/>
  <c r="S30" i="2"/>
  <c r="T30" i="2"/>
  <c r="U30" i="2"/>
  <c r="E31" i="2"/>
  <c r="P31" i="2"/>
  <c r="T31" i="2" s="1"/>
  <c r="Q31" i="2"/>
  <c r="U31" i="2" s="1"/>
  <c r="R31" i="2"/>
  <c r="S31" i="2"/>
  <c r="B32" i="2"/>
  <c r="E32" i="2" s="1"/>
  <c r="C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E34" i="2"/>
  <c r="P34" i="2"/>
  <c r="Q34" i="2"/>
  <c r="R34" i="2"/>
  <c r="S34" i="2"/>
  <c r="B35" i="2"/>
  <c r="C35" i="2"/>
  <c r="E35" i="2"/>
  <c r="F35" i="2"/>
  <c r="G35" i="2"/>
  <c r="H35" i="2"/>
  <c r="I35" i="2"/>
  <c r="J35" i="2"/>
  <c r="K35" i="2"/>
  <c r="L35" i="2"/>
  <c r="M35" i="2"/>
  <c r="N35" i="2"/>
  <c r="O35" i="2"/>
  <c r="S35" i="2" s="1"/>
  <c r="P35" i="2"/>
  <c r="T35" i="2" s="1"/>
  <c r="Q35" i="2"/>
  <c r="U35" i="2" s="1"/>
  <c r="R35" i="2"/>
  <c r="E37" i="2"/>
  <c r="P37" i="2"/>
  <c r="Q37" i="2"/>
  <c r="R37" i="2"/>
  <c r="S37" i="2"/>
  <c r="T37" i="2"/>
  <c r="U37" i="2"/>
  <c r="E38" i="2"/>
  <c r="P38" i="2"/>
  <c r="Q38" i="2"/>
  <c r="R38" i="2"/>
  <c r="S38" i="2"/>
  <c r="T38" i="2"/>
  <c r="U38" i="2"/>
  <c r="E39" i="2"/>
  <c r="P39" i="2"/>
  <c r="Q39" i="2"/>
  <c r="R39" i="2"/>
  <c r="S39" i="2"/>
  <c r="T39" i="2"/>
  <c r="U39" i="2"/>
  <c r="E40" i="2"/>
  <c r="P40" i="2"/>
  <c r="Q40" i="2"/>
  <c r="R40" i="2"/>
  <c r="S40" i="2"/>
  <c r="E41" i="2"/>
  <c r="P41" i="2"/>
  <c r="Q41" i="2"/>
  <c r="R41" i="2"/>
  <c r="S41" i="2"/>
  <c r="T41" i="2"/>
  <c r="U41" i="2"/>
  <c r="B42" i="2"/>
  <c r="C42" i="2"/>
  <c r="E42" i="2"/>
  <c r="F42" i="2"/>
  <c r="G42" i="2"/>
  <c r="H42" i="2"/>
  <c r="I42" i="2"/>
  <c r="Q42" i="2" s="1"/>
  <c r="J42" i="2"/>
  <c r="K42" i="2"/>
  <c r="L42" i="2"/>
  <c r="M42" i="2"/>
  <c r="N42" i="2"/>
  <c r="O42" i="2"/>
  <c r="R42" i="2"/>
  <c r="S42" i="2"/>
  <c r="E44" i="2"/>
  <c r="P44" i="2"/>
  <c r="Q44" i="2"/>
  <c r="R44" i="2"/>
  <c r="S44" i="2"/>
  <c r="T44" i="2"/>
  <c r="U44" i="2"/>
  <c r="E45" i="2"/>
  <c r="P45" i="2"/>
  <c r="Q45" i="2"/>
  <c r="R45" i="2"/>
  <c r="S45" i="2"/>
  <c r="E46" i="2"/>
  <c r="P46" i="2"/>
  <c r="Q46" i="2"/>
  <c r="R46" i="2"/>
  <c r="S46" i="2"/>
  <c r="T46" i="2"/>
  <c r="U46" i="2"/>
  <c r="E47" i="2"/>
  <c r="P47" i="2"/>
  <c r="Q47" i="2"/>
  <c r="R47" i="2"/>
  <c r="S47" i="2"/>
  <c r="T47" i="2"/>
  <c r="U47" i="2"/>
  <c r="E48" i="2"/>
  <c r="U48" i="2" s="1"/>
  <c r="P48" i="2"/>
  <c r="Q48" i="2"/>
  <c r="R48" i="2"/>
  <c r="S48" i="2"/>
  <c r="T48" i="2"/>
  <c r="E49" i="2"/>
  <c r="P49" i="2"/>
  <c r="Q49" i="2"/>
  <c r="R49" i="2"/>
  <c r="S49" i="2"/>
  <c r="T49" i="2"/>
  <c r="U49" i="2"/>
  <c r="E50" i="2"/>
  <c r="P50" i="2"/>
  <c r="Q50" i="2"/>
  <c r="R50" i="2"/>
  <c r="S50" i="2"/>
  <c r="T50" i="2"/>
  <c r="U50" i="2"/>
  <c r="E51" i="2"/>
  <c r="P51" i="2"/>
  <c r="Q51" i="2"/>
  <c r="R51" i="2"/>
  <c r="S51" i="2"/>
  <c r="T51" i="2"/>
  <c r="U51" i="2"/>
  <c r="E52" i="2"/>
  <c r="P52" i="2"/>
  <c r="Q52" i="2"/>
  <c r="R52" i="2"/>
  <c r="S52" i="2"/>
  <c r="T52" i="2"/>
  <c r="U52" i="2"/>
  <c r="E53" i="2"/>
  <c r="P53" i="2"/>
  <c r="Q53" i="2"/>
  <c r="R53" i="2"/>
  <c r="S53" i="2"/>
  <c r="T53" i="2"/>
  <c r="U53" i="2"/>
  <c r="E54" i="2"/>
  <c r="P54" i="2"/>
  <c r="Q54" i="2"/>
  <c r="R54" i="2"/>
  <c r="S54" i="2"/>
  <c r="T54" i="2"/>
  <c r="U54" i="2"/>
  <c r="B55" i="2"/>
  <c r="E55" i="2" s="1"/>
  <c r="C55" i="2"/>
  <c r="F55" i="2"/>
  <c r="G55" i="2"/>
  <c r="H55" i="2"/>
  <c r="I55" i="2"/>
  <c r="J55" i="2"/>
  <c r="K55" i="2"/>
  <c r="L55" i="2"/>
  <c r="M55" i="2"/>
  <c r="N55" i="2"/>
  <c r="O55" i="2"/>
  <c r="P55" i="2"/>
  <c r="Q55" i="2"/>
  <c r="R55" i="2"/>
  <c r="S55" i="2"/>
  <c r="V55" i="2"/>
  <c r="E57" i="2"/>
  <c r="P57" i="2"/>
  <c r="Q57" i="2"/>
  <c r="R57" i="2"/>
  <c r="S57" i="2"/>
  <c r="E58" i="2"/>
  <c r="P58" i="2"/>
  <c r="Q58" i="2"/>
  <c r="R58" i="2"/>
  <c r="S58" i="2"/>
  <c r="T58" i="2"/>
  <c r="U58" i="2"/>
  <c r="E59" i="2"/>
  <c r="P59" i="2"/>
  <c r="Q59" i="2"/>
  <c r="R59" i="2"/>
  <c r="S59" i="2"/>
  <c r="T59" i="2"/>
  <c r="U59" i="2"/>
  <c r="E60" i="2"/>
  <c r="P60" i="2"/>
  <c r="Q60" i="2"/>
  <c r="R60" i="2"/>
  <c r="S60" i="2"/>
  <c r="B61" i="2"/>
  <c r="C61" i="2"/>
  <c r="E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E63" i="2"/>
  <c r="P63" i="2"/>
  <c r="Q63" i="2"/>
  <c r="R63" i="2"/>
  <c r="S63" i="2"/>
  <c r="E64" i="2"/>
  <c r="P64" i="2"/>
  <c r="Q64" i="2"/>
  <c r="R64" i="2"/>
  <c r="S64" i="2"/>
  <c r="T64" i="2"/>
  <c r="U64" i="2"/>
  <c r="E65" i="2"/>
  <c r="P65" i="2"/>
  <c r="Q65" i="2"/>
  <c r="R65" i="2"/>
  <c r="S65" i="2"/>
  <c r="T65" i="2"/>
  <c r="U65" i="2"/>
  <c r="E66" i="2"/>
  <c r="P66" i="2"/>
  <c r="Q66" i="2"/>
  <c r="R66" i="2"/>
  <c r="S66" i="2"/>
  <c r="E67" i="2"/>
  <c r="P67" i="2"/>
  <c r="Q67" i="2"/>
  <c r="R67" i="2"/>
  <c r="S67" i="2"/>
  <c r="T67" i="2"/>
  <c r="U67" i="2"/>
  <c r="B68" i="2"/>
  <c r="C68" i="2"/>
  <c r="E68" i="2"/>
  <c r="F68" i="2"/>
  <c r="G68" i="2"/>
  <c r="H68" i="2"/>
  <c r="I68" i="2"/>
  <c r="J68" i="2"/>
  <c r="K68" i="2"/>
  <c r="L68" i="2"/>
  <c r="R68" i="2" s="1"/>
  <c r="M68" i="2"/>
  <c r="S68" i="2" s="1"/>
  <c r="N68" i="2"/>
  <c r="O68" i="2"/>
  <c r="V68" i="2"/>
  <c r="W68" i="2"/>
  <c r="B69" i="2"/>
  <c r="C69" i="2"/>
  <c r="E69" i="2"/>
  <c r="F69" i="2"/>
  <c r="G69" i="2"/>
  <c r="H69" i="2"/>
  <c r="I69" i="2"/>
  <c r="J69" i="2"/>
  <c r="K69" i="2"/>
  <c r="L69" i="2"/>
  <c r="R69" i="2" s="1"/>
  <c r="M69" i="2"/>
  <c r="S69" i="2" s="1"/>
  <c r="N69" i="2"/>
  <c r="O69" i="2"/>
  <c r="V69" i="2"/>
  <c r="W69" i="2"/>
  <c r="E71" i="2"/>
  <c r="P71" i="2"/>
  <c r="Q71" i="2"/>
  <c r="R71" i="2"/>
  <c r="S71" i="2"/>
  <c r="T71" i="2"/>
  <c r="U71" i="2"/>
  <c r="E72" i="2"/>
  <c r="P72" i="2"/>
  <c r="Q72" i="2"/>
  <c r="R72" i="2"/>
  <c r="S72" i="2"/>
  <c r="T72" i="2"/>
  <c r="B73" i="2"/>
  <c r="C73" i="2"/>
  <c r="E73" i="2"/>
  <c r="F73" i="2"/>
  <c r="G73" i="2"/>
  <c r="H73" i="2"/>
  <c r="I73" i="2"/>
  <c r="J73" i="2"/>
  <c r="K73" i="2"/>
  <c r="L73" i="2"/>
  <c r="M73" i="2"/>
  <c r="N73" i="2"/>
  <c r="O73" i="2"/>
  <c r="P73" i="2"/>
  <c r="Q73" i="2"/>
  <c r="R73" i="2"/>
  <c r="S73" i="2"/>
  <c r="T73" i="2"/>
  <c r="U73" i="2"/>
  <c r="V73" i="2"/>
  <c r="B74" i="2"/>
  <c r="E74" i="2" s="1"/>
  <c r="C74" i="2"/>
  <c r="F74" i="2"/>
  <c r="G74" i="2"/>
  <c r="H74" i="2"/>
  <c r="I74" i="2"/>
  <c r="J74" i="2"/>
  <c r="K74" i="2"/>
  <c r="L74" i="2"/>
  <c r="M74" i="2"/>
  <c r="N74" i="2"/>
  <c r="O74" i="2"/>
  <c r="P74" i="2"/>
  <c r="Q74" i="2"/>
  <c r="R74" i="2"/>
  <c r="S74" i="2"/>
  <c r="T74" i="2"/>
  <c r="U74" i="2"/>
  <c r="V74" i="2"/>
  <c r="B75" i="2"/>
  <c r="C75" i="2"/>
  <c r="E75" i="2"/>
  <c r="F75" i="2"/>
  <c r="G75" i="2"/>
  <c r="H75" i="2"/>
  <c r="I75" i="2"/>
  <c r="J75" i="2"/>
  <c r="K75" i="2"/>
  <c r="L75" i="2"/>
  <c r="M75" i="2"/>
  <c r="N75" i="2"/>
  <c r="O75" i="2"/>
  <c r="P75" i="2"/>
  <c r="Q75" i="2"/>
  <c r="R75" i="2"/>
  <c r="S75" i="2"/>
  <c r="V75" i="2"/>
  <c r="W75" i="2"/>
  <c r="A79" i="2"/>
  <c r="B82" i="2"/>
  <c r="C82" i="2"/>
  <c r="D82" i="2"/>
  <c r="F82" i="2"/>
  <c r="G82" i="2"/>
  <c r="H82" i="2"/>
  <c r="I82" i="2"/>
  <c r="J82" i="2"/>
  <c r="K82" i="2"/>
  <c r="L82" i="2"/>
  <c r="M82" i="2"/>
  <c r="E83" i="2"/>
  <c r="E82" i="2" s="1"/>
  <c r="E84" i="2"/>
  <c r="E85" i="2"/>
  <c r="E86" i="2"/>
  <c r="B87" i="2"/>
  <c r="C87" i="2"/>
  <c r="D87" i="2"/>
  <c r="F87" i="2"/>
  <c r="F115" i="2" s="1"/>
  <c r="G87" i="2"/>
  <c r="G115" i="2" s="1"/>
  <c r="H87" i="2"/>
  <c r="H115" i="2" s="1"/>
  <c r="I87" i="2"/>
  <c r="I115" i="2" s="1"/>
  <c r="J87" i="2"/>
  <c r="J115" i="2" s="1"/>
  <c r="K87" i="2"/>
  <c r="L87" i="2"/>
  <c r="M87" i="2"/>
  <c r="N87" i="2"/>
  <c r="O87" i="2"/>
  <c r="E88" i="2"/>
  <c r="P88" i="2"/>
  <c r="Q88" i="2"/>
  <c r="R88" i="2"/>
  <c r="R87" i="2" s="1"/>
  <c r="S88" i="2"/>
  <c r="T88" i="2"/>
  <c r="U88" i="2"/>
  <c r="E89" i="2"/>
  <c r="P89" i="2"/>
  <c r="Q89" i="2"/>
  <c r="R89" i="2"/>
  <c r="S89" i="2"/>
  <c r="E90" i="2"/>
  <c r="P90" i="2"/>
  <c r="Q90" i="2"/>
  <c r="R90" i="2"/>
  <c r="S90" i="2"/>
  <c r="T90" i="2"/>
  <c r="U90" i="2"/>
  <c r="E91" i="2"/>
  <c r="P91" i="2"/>
  <c r="Q91" i="2"/>
  <c r="R91" i="2"/>
  <c r="S91" i="2"/>
  <c r="T91" i="2"/>
  <c r="U91" i="2"/>
  <c r="E92" i="2"/>
  <c r="E87" i="2" s="1"/>
  <c r="E115" i="2" s="1"/>
  <c r="P92" i="2"/>
  <c r="Q92" i="2"/>
  <c r="R92" i="2"/>
  <c r="S92" i="2"/>
  <c r="E93" i="2"/>
  <c r="P93" i="2"/>
  <c r="Q93" i="2"/>
  <c r="R93" i="2"/>
  <c r="S93" i="2"/>
  <c r="T93" i="2"/>
  <c r="U93" i="2"/>
  <c r="E94" i="2"/>
  <c r="P94" i="2"/>
  <c r="Q94" i="2"/>
  <c r="R94" i="2"/>
  <c r="S94" i="2"/>
  <c r="T94" i="2"/>
  <c r="U94" i="2"/>
  <c r="E95" i="2"/>
  <c r="U95" i="2" s="1"/>
  <c r="P95" i="2"/>
  <c r="Q95" i="2"/>
  <c r="R95" i="2"/>
  <c r="S95" i="2"/>
  <c r="E96" i="2"/>
  <c r="P96" i="2"/>
  <c r="Q96" i="2"/>
  <c r="R96" i="2"/>
  <c r="S96" i="2"/>
  <c r="T96" i="2"/>
  <c r="U96" i="2"/>
  <c r="B97" i="2"/>
  <c r="C97" i="2"/>
  <c r="D97" i="2"/>
  <c r="F97" i="2"/>
  <c r="G97" i="2"/>
  <c r="H97" i="2"/>
  <c r="I97" i="2"/>
  <c r="I114" i="2" s="1"/>
  <c r="J97" i="2"/>
  <c r="J114" i="2" s="1"/>
  <c r="K97" i="2"/>
  <c r="K114" i="2" s="1"/>
  <c r="L97" i="2"/>
  <c r="L114" i="2" s="1"/>
  <c r="R114" i="2" s="1"/>
  <c r="M97" i="2"/>
  <c r="M114" i="2" s="1"/>
  <c r="S114" i="2" s="1"/>
  <c r="R97" i="2"/>
  <c r="E98" i="2"/>
  <c r="R98" i="2"/>
  <c r="S98" i="2"/>
  <c r="T98" i="2"/>
  <c r="U98" i="2"/>
  <c r="E99" i="2"/>
  <c r="R99" i="2"/>
  <c r="S99" i="2"/>
  <c r="T99" i="2"/>
  <c r="U99" i="2"/>
  <c r="E100" i="2"/>
  <c r="R100" i="2"/>
  <c r="S100" i="2"/>
  <c r="T100" i="2"/>
  <c r="U100" i="2"/>
  <c r="E101" i="2"/>
  <c r="R101" i="2"/>
  <c r="S101" i="2"/>
  <c r="T101" i="2"/>
  <c r="U101" i="2"/>
  <c r="E102" i="2"/>
  <c r="R102" i="2"/>
  <c r="S102" i="2"/>
  <c r="T102" i="2"/>
  <c r="U102" i="2"/>
  <c r="E103" i="2"/>
  <c r="R103" i="2"/>
  <c r="S103" i="2"/>
  <c r="T103" i="2"/>
  <c r="U103" i="2"/>
  <c r="E104" i="2"/>
  <c r="R104" i="2"/>
  <c r="S104" i="2"/>
  <c r="T104" i="2"/>
  <c r="U104" i="2"/>
  <c r="E105" i="2"/>
  <c r="R105" i="2"/>
  <c r="S105" i="2"/>
  <c r="T105" i="2"/>
  <c r="U105" i="2"/>
  <c r="E106" i="2"/>
  <c r="R106" i="2"/>
  <c r="S106" i="2"/>
  <c r="E107" i="2"/>
  <c r="R107" i="2"/>
  <c r="S107" i="2"/>
  <c r="T107" i="2"/>
  <c r="U107" i="2"/>
  <c r="E108" i="2"/>
  <c r="R108" i="2"/>
  <c r="S108" i="2"/>
  <c r="T108" i="2"/>
  <c r="U108" i="2"/>
  <c r="E109" i="2"/>
  <c r="R109" i="2"/>
  <c r="S109" i="2"/>
  <c r="T109" i="2"/>
  <c r="U109" i="2"/>
  <c r="E110" i="2"/>
  <c r="U110" i="2" s="1"/>
  <c r="R110" i="2"/>
  <c r="S110" i="2"/>
  <c r="T110" i="2"/>
  <c r="E111" i="2"/>
  <c r="R111" i="2"/>
  <c r="S111" i="2"/>
  <c r="T111" i="2"/>
  <c r="U111" i="2"/>
  <c r="E112" i="2"/>
  <c r="R112" i="2"/>
  <c r="S112" i="2"/>
  <c r="T112" i="2"/>
  <c r="U112" i="2"/>
  <c r="R113" i="2"/>
  <c r="S113" i="2"/>
  <c r="T113" i="2"/>
  <c r="U113" i="2"/>
  <c r="B114" i="2"/>
  <c r="C114" i="2"/>
  <c r="D114" i="2"/>
  <c r="F114" i="2"/>
  <c r="G114" i="2"/>
  <c r="H114" i="2"/>
  <c r="N114" i="2"/>
  <c r="O114" i="2"/>
  <c r="B115" i="2"/>
  <c r="C115" i="2"/>
  <c r="D115" i="2"/>
  <c r="K115" i="2"/>
  <c r="L115" i="2"/>
  <c r="M115" i="2"/>
  <c r="N115" i="2"/>
  <c r="O115" i="2"/>
  <c r="R115" i="2"/>
  <c r="S115" i="2"/>
  <c r="T114" i="4" l="1"/>
  <c r="U114" i="4"/>
  <c r="P115" i="3"/>
  <c r="P114" i="3"/>
  <c r="Q115" i="3"/>
  <c r="Q114" i="3"/>
  <c r="U97" i="3"/>
  <c r="T97" i="3"/>
  <c r="E114" i="3"/>
  <c r="T115" i="3"/>
  <c r="U115" i="3"/>
  <c r="T115" i="2"/>
  <c r="U115" i="2"/>
  <c r="Q87" i="2"/>
  <c r="T87" i="2"/>
  <c r="T15" i="2"/>
  <c r="U15" i="2"/>
  <c r="T45" i="2"/>
  <c r="U45" i="2"/>
  <c r="U55" i="2"/>
  <c r="T60" i="2"/>
  <c r="U60" i="2"/>
  <c r="T66" i="2"/>
  <c r="U66" i="2"/>
  <c r="T23" i="2"/>
  <c r="U23" i="2"/>
  <c r="U28" i="2"/>
  <c r="T26" i="2"/>
  <c r="U26" i="2"/>
  <c r="T89" i="2"/>
  <c r="U89" i="2"/>
  <c r="T95" i="2"/>
  <c r="Q68" i="2"/>
  <c r="T40" i="2"/>
  <c r="U40" i="2"/>
  <c r="U42" i="2"/>
  <c r="P68" i="2"/>
  <c r="T68" i="2" s="1"/>
  <c r="T34" i="2"/>
  <c r="U34" i="2"/>
  <c r="T12" i="2"/>
  <c r="U12" i="2"/>
  <c r="T75" i="2"/>
  <c r="T106" i="2"/>
  <c r="U106" i="2"/>
  <c r="P87" i="2"/>
  <c r="P42" i="2"/>
  <c r="T42" i="2" s="1"/>
  <c r="Q69" i="2"/>
  <c r="U69" i="2" s="1"/>
  <c r="P69" i="2"/>
  <c r="T69" i="2" s="1"/>
  <c r="Q17" i="2"/>
  <c r="U17" i="2" s="1"/>
  <c r="P17" i="2"/>
  <c r="T17" i="2" s="1"/>
  <c r="T57" i="2"/>
  <c r="U57" i="2"/>
  <c r="E97" i="2"/>
  <c r="U72" i="2"/>
  <c r="T63" i="2"/>
  <c r="U63" i="2"/>
  <c r="U68" i="2"/>
  <c r="T55" i="2"/>
  <c r="T20" i="2"/>
  <c r="U20" i="2"/>
  <c r="S97" i="2"/>
  <c r="T92" i="2"/>
  <c r="U92" i="2"/>
  <c r="S87" i="2"/>
  <c r="U87" i="2"/>
  <c r="O87" i="1"/>
  <c r="N87" i="1"/>
  <c r="N115" i="1" s="1"/>
  <c r="M87" i="1"/>
  <c r="M115" i="1" s="1"/>
  <c r="S115" i="1" s="1"/>
  <c r="L87" i="1"/>
  <c r="K87" i="1"/>
  <c r="K115" i="1" s="1"/>
  <c r="J87" i="1"/>
  <c r="J115" i="1" s="1"/>
  <c r="I87" i="1"/>
  <c r="H87" i="1"/>
  <c r="H115" i="1" s="1"/>
  <c r="G87" i="1"/>
  <c r="F87" i="1"/>
  <c r="F115" i="1" s="1"/>
  <c r="D87" i="1"/>
  <c r="C87" i="1"/>
  <c r="B87" i="1"/>
  <c r="O115" i="1"/>
  <c r="L115" i="1"/>
  <c r="R115" i="1" s="1"/>
  <c r="I115" i="1"/>
  <c r="G115" i="1"/>
  <c r="D115" i="1"/>
  <c r="C115" i="1"/>
  <c r="B115" i="1"/>
  <c r="O114" i="1"/>
  <c r="U113" i="1"/>
  <c r="T113" i="1"/>
  <c r="S113" i="1"/>
  <c r="R113" i="1"/>
  <c r="S112" i="1"/>
  <c r="R112" i="1"/>
  <c r="E112" i="1"/>
  <c r="U112" i="1" s="1"/>
  <c r="S111" i="1"/>
  <c r="R111" i="1"/>
  <c r="E111" i="1"/>
  <c r="U111" i="1" s="1"/>
  <c r="S110" i="1"/>
  <c r="R110" i="1"/>
  <c r="E110" i="1"/>
  <c r="U110" i="1" s="1"/>
  <c r="S109" i="1"/>
  <c r="R109" i="1"/>
  <c r="E109" i="1"/>
  <c r="U109" i="1" s="1"/>
  <c r="S108" i="1"/>
  <c r="R108" i="1"/>
  <c r="E108" i="1"/>
  <c r="U108" i="1" s="1"/>
  <c r="S107" i="1"/>
  <c r="R107" i="1"/>
  <c r="E107" i="1"/>
  <c r="U107" i="1" s="1"/>
  <c r="S106" i="1"/>
  <c r="R106" i="1"/>
  <c r="E106" i="1"/>
  <c r="U106" i="1" s="1"/>
  <c r="S105" i="1"/>
  <c r="R105" i="1"/>
  <c r="E105" i="1"/>
  <c r="U105" i="1" s="1"/>
  <c r="S104" i="1"/>
  <c r="R104" i="1"/>
  <c r="E104" i="1"/>
  <c r="U104" i="1" s="1"/>
  <c r="S103" i="1"/>
  <c r="R103" i="1"/>
  <c r="E103" i="1"/>
  <c r="U103" i="1" s="1"/>
  <c r="S102" i="1"/>
  <c r="R102" i="1"/>
  <c r="E102" i="1"/>
  <c r="U102" i="1" s="1"/>
  <c r="S101" i="1"/>
  <c r="R101" i="1"/>
  <c r="E101" i="1"/>
  <c r="U101" i="1" s="1"/>
  <c r="S100" i="1"/>
  <c r="R100" i="1"/>
  <c r="E100" i="1"/>
  <c r="U100" i="1" s="1"/>
  <c r="U99" i="1"/>
  <c r="S99" i="1"/>
  <c r="R99" i="1"/>
  <c r="E99" i="1"/>
  <c r="T99" i="1" s="1"/>
  <c r="S98" i="1"/>
  <c r="R98" i="1"/>
  <c r="E98" i="1"/>
  <c r="U98" i="1" s="1"/>
  <c r="S97" i="1"/>
  <c r="R97" i="1"/>
  <c r="M97" i="1"/>
  <c r="L97" i="1"/>
  <c r="L114" i="1" s="1"/>
  <c r="R114" i="1" s="1"/>
  <c r="K97" i="1"/>
  <c r="K114" i="1" s="1"/>
  <c r="J97" i="1"/>
  <c r="I97" i="1"/>
  <c r="I114" i="1" s="1"/>
  <c r="H97" i="1"/>
  <c r="G97" i="1"/>
  <c r="F97" i="1"/>
  <c r="D97" i="1"/>
  <c r="D114" i="1" s="1"/>
  <c r="C97" i="1"/>
  <c r="C114" i="1" s="1"/>
  <c r="B97" i="1"/>
  <c r="B114" i="1" s="1"/>
  <c r="E86" i="1"/>
  <c r="E85" i="1"/>
  <c r="E84" i="1"/>
  <c r="E83" i="1"/>
  <c r="M82" i="1"/>
  <c r="L82" i="1"/>
  <c r="K82" i="1"/>
  <c r="J82" i="1"/>
  <c r="I82" i="1"/>
  <c r="H82" i="1"/>
  <c r="G82" i="1"/>
  <c r="F82" i="1"/>
  <c r="D82" i="1"/>
  <c r="C82" i="1"/>
  <c r="B82" i="1"/>
  <c r="A79" i="1"/>
  <c r="S96" i="1"/>
  <c r="R96" i="1"/>
  <c r="Q96" i="1"/>
  <c r="P96" i="1"/>
  <c r="E96" i="1"/>
  <c r="U96" i="1" s="1"/>
  <c r="S95" i="1"/>
  <c r="R95" i="1"/>
  <c r="Q95" i="1"/>
  <c r="P95" i="1"/>
  <c r="E95" i="1"/>
  <c r="U95" i="1" s="1"/>
  <c r="S94" i="1"/>
  <c r="R94" i="1"/>
  <c r="Q94" i="1"/>
  <c r="P94" i="1"/>
  <c r="E94" i="1"/>
  <c r="T94" i="1" s="1"/>
  <c r="S93" i="1"/>
  <c r="R93" i="1"/>
  <c r="Q93" i="1"/>
  <c r="P93" i="1"/>
  <c r="E93" i="1"/>
  <c r="U93" i="1" s="1"/>
  <c r="S92" i="1"/>
  <c r="R92" i="1"/>
  <c r="Q92" i="1"/>
  <c r="P92" i="1"/>
  <c r="E92" i="1"/>
  <c r="U92" i="1" s="1"/>
  <c r="S91" i="1"/>
  <c r="R91" i="1"/>
  <c r="Q91" i="1"/>
  <c r="P91" i="1"/>
  <c r="E91" i="1"/>
  <c r="U91" i="1" s="1"/>
  <c r="S90" i="1"/>
  <c r="R90" i="1"/>
  <c r="Q90" i="1"/>
  <c r="P90" i="1"/>
  <c r="E90" i="1"/>
  <c r="T90" i="1" s="1"/>
  <c r="S89" i="1"/>
  <c r="R89" i="1"/>
  <c r="Q89" i="1"/>
  <c r="P89" i="1"/>
  <c r="E89" i="1"/>
  <c r="U89" i="1" s="1"/>
  <c r="S88" i="1"/>
  <c r="R88" i="1"/>
  <c r="Q88" i="1"/>
  <c r="Q87" i="1" s="1"/>
  <c r="P88" i="1"/>
  <c r="P87" i="1" s="1"/>
  <c r="E88" i="1"/>
  <c r="W75" i="1"/>
  <c r="V75" i="1"/>
  <c r="O75" i="1"/>
  <c r="N75" i="1"/>
  <c r="M75" i="1"/>
  <c r="L75" i="1"/>
  <c r="K75" i="1"/>
  <c r="J75" i="1"/>
  <c r="I75" i="1"/>
  <c r="H75" i="1"/>
  <c r="G75" i="1"/>
  <c r="F75" i="1"/>
  <c r="C75" i="1"/>
  <c r="B75" i="1"/>
  <c r="V74" i="1"/>
  <c r="O74" i="1"/>
  <c r="N74" i="1"/>
  <c r="M74" i="1"/>
  <c r="S74" i="1" s="1"/>
  <c r="L74" i="1"/>
  <c r="R74" i="1" s="1"/>
  <c r="K74" i="1"/>
  <c r="J74" i="1"/>
  <c r="I74" i="1"/>
  <c r="H74" i="1"/>
  <c r="G74" i="1"/>
  <c r="F74" i="1"/>
  <c r="C74" i="1"/>
  <c r="B74" i="1"/>
  <c r="V73" i="1"/>
  <c r="O73" i="1"/>
  <c r="N73" i="1"/>
  <c r="M73" i="1"/>
  <c r="S73" i="1" s="1"/>
  <c r="L73" i="1"/>
  <c r="K73" i="1"/>
  <c r="J73" i="1"/>
  <c r="I73" i="1"/>
  <c r="Q73" i="1" s="1"/>
  <c r="H73" i="1"/>
  <c r="P73" i="1" s="1"/>
  <c r="G73" i="1"/>
  <c r="F73" i="1"/>
  <c r="C73" i="1"/>
  <c r="B73" i="1"/>
  <c r="E73" i="1" s="1"/>
  <c r="S72" i="1"/>
  <c r="R72" i="1"/>
  <c r="Q72" i="1"/>
  <c r="P72" i="1"/>
  <c r="E72" i="1"/>
  <c r="T72" i="1" s="1"/>
  <c r="S71" i="1"/>
  <c r="R71" i="1"/>
  <c r="Q71" i="1"/>
  <c r="P71" i="1"/>
  <c r="E71" i="1"/>
  <c r="U73" i="1" s="1"/>
  <c r="W69" i="1"/>
  <c r="V69" i="1"/>
  <c r="O69" i="1"/>
  <c r="N69" i="1"/>
  <c r="M69" i="1"/>
  <c r="L69" i="1"/>
  <c r="R69" i="1" s="1"/>
  <c r="K69" i="1"/>
  <c r="J69" i="1"/>
  <c r="I69" i="1"/>
  <c r="H69" i="1"/>
  <c r="G69" i="1"/>
  <c r="F69" i="1"/>
  <c r="C69" i="1"/>
  <c r="B69" i="1"/>
  <c r="E69" i="1" s="1"/>
  <c r="O68" i="1"/>
  <c r="N68" i="1"/>
  <c r="M68" i="1"/>
  <c r="L68" i="1"/>
  <c r="K68" i="1"/>
  <c r="J68" i="1"/>
  <c r="I68" i="1"/>
  <c r="H68" i="1"/>
  <c r="G68" i="1"/>
  <c r="F68" i="1"/>
  <c r="C68" i="1"/>
  <c r="B68" i="1"/>
  <c r="S67" i="1"/>
  <c r="R67" i="1"/>
  <c r="Q67" i="1"/>
  <c r="P67" i="1"/>
  <c r="E67" i="1"/>
  <c r="U67" i="1" s="1"/>
  <c r="S66" i="1"/>
  <c r="R66" i="1"/>
  <c r="Q66" i="1"/>
  <c r="P66" i="1"/>
  <c r="E66" i="1"/>
  <c r="U66" i="1" s="1"/>
  <c r="S65" i="1"/>
  <c r="R65" i="1"/>
  <c r="Q65" i="1"/>
  <c r="P65" i="1"/>
  <c r="E65" i="1"/>
  <c r="T65" i="1" s="1"/>
  <c r="S64" i="1"/>
  <c r="R64" i="1"/>
  <c r="Q64" i="1"/>
  <c r="P64" i="1"/>
  <c r="E64" i="1"/>
  <c r="U64" i="1" s="1"/>
  <c r="S63" i="1"/>
  <c r="R63" i="1"/>
  <c r="Q63" i="1"/>
  <c r="P63" i="1"/>
  <c r="E63" i="1"/>
  <c r="O61" i="1"/>
  <c r="N61" i="1"/>
  <c r="M61" i="1"/>
  <c r="S61" i="1" s="1"/>
  <c r="L61" i="1"/>
  <c r="R61" i="1" s="1"/>
  <c r="K61" i="1"/>
  <c r="J61" i="1"/>
  <c r="I61" i="1"/>
  <c r="H61" i="1"/>
  <c r="C61" i="1"/>
  <c r="B61" i="1"/>
  <c r="E61" i="1" s="1"/>
  <c r="S60" i="1"/>
  <c r="R60" i="1"/>
  <c r="Q60" i="1"/>
  <c r="P60" i="1"/>
  <c r="E60" i="1"/>
  <c r="U60" i="1" s="1"/>
  <c r="S59" i="1"/>
  <c r="R59" i="1"/>
  <c r="Q59" i="1"/>
  <c r="P59" i="1"/>
  <c r="E59" i="1"/>
  <c r="U59" i="1" s="1"/>
  <c r="S58" i="1"/>
  <c r="R58" i="1"/>
  <c r="Q58" i="1"/>
  <c r="P58" i="1"/>
  <c r="E58" i="1"/>
  <c r="U58" i="1" s="1"/>
  <c r="S57" i="1"/>
  <c r="R57" i="1"/>
  <c r="Q57" i="1"/>
  <c r="P57" i="1"/>
  <c r="E57" i="1"/>
  <c r="U57" i="1" s="1"/>
  <c r="V55" i="1"/>
  <c r="O55" i="1"/>
  <c r="N55" i="1"/>
  <c r="M55" i="1"/>
  <c r="L55" i="1"/>
  <c r="K55" i="1"/>
  <c r="J55" i="1"/>
  <c r="I55" i="1"/>
  <c r="H55" i="1"/>
  <c r="G55" i="1"/>
  <c r="F55" i="1"/>
  <c r="C55" i="1"/>
  <c r="B55" i="1"/>
  <c r="S54" i="1"/>
  <c r="R54" i="1"/>
  <c r="Q54" i="1"/>
  <c r="P54" i="1"/>
  <c r="E54" i="1"/>
  <c r="S53" i="1"/>
  <c r="R53" i="1"/>
  <c r="Q53" i="1"/>
  <c r="P53" i="1"/>
  <c r="E53" i="1"/>
  <c r="U53" i="1" s="1"/>
  <c r="S52" i="1"/>
  <c r="R52" i="1"/>
  <c r="Q52" i="1"/>
  <c r="P52" i="1"/>
  <c r="E52" i="1"/>
  <c r="T52" i="1" s="1"/>
  <c r="S51" i="1"/>
  <c r="R51" i="1"/>
  <c r="Q51" i="1"/>
  <c r="P51" i="1"/>
  <c r="E51" i="1"/>
  <c r="U51" i="1" s="1"/>
  <c r="S50" i="1"/>
  <c r="R50" i="1"/>
  <c r="Q50" i="1"/>
  <c r="P50" i="1"/>
  <c r="E50" i="1"/>
  <c r="U50" i="1" s="1"/>
  <c r="S49" i="1"/>
  <c r="R49" i="1"/>
  <c r="Q49" i="1"/>
  <c r="P49" i="1"/>
  <c r="E49" i="1"/>
  <c r="U49" i="1" s="1"/>
  <c r="U48" i="1"/>
  <c r="S48" i="1"/>
  <c r="R48" i="1"/>
  <c r="Q48" i="1"/>
  <c r="P48" i="1"/>
  <c r="E48" i="1"/>
  <c r="T48" i="1" s="1"/>
  <c r="S47" i="1"/>
  <c r="R47" i="1"/>
  <c r="Q47" i="1"/>
  <c r="P47" i="1"/>
  <c r="E47" i="1"/>
  <c r="T47" i="1" s="1"/>
  <c r="S46" i="1"/>
  <c r="R46" i="1"/>
  <c r="Q46" i="1"/>
  <c r="P46" i="1"/>
  <c r="E46" i="1"/>
  <c r="U46" i="1" s="1"/>
  <c r="S45" i="1"/>
  <c r="R45" i="1"/>
  <c r="Q45" i="1"/>
  <c r="P45" i="1"/>
  <c r="E45" i="1"/>
  <c r="S44" i="1"/>
  <c r="R44" i="1"/>
  <c r="Q44" i="1"/>
  <c r="P44" i="1"/>
  <c r="E44" i="1"/>
  <c r="T44" i="1" s="1"/>
  <c r="W42" i="1"/>
  <c r="V42" i="1"/>
  <c r="O42" i="1"/>
  <c r="N42" i="1"/>
  <c r="M42" i="1"/>
  <c r="S42" i="1" s="1"/>
  <c r="L42" i="1"/>
  <c r="R42" i="1" s="1"/>
  <c r="K42" i="1"/>
  <c r="J42" i="1"/>
  <c r="I42" i="1"/>
  <c r="H42" i="1"/>
  <c r="G42" i="1"/>
  <c r="F42" i="1"/>
  <c r="C42" i="1"/>
  <c r="B42" i="1"/>
  <c r="S41" i="1"/>
  <c r="R41" i="1"/>
  <c r="Q41" i="1"/>
  <c r="P41" i="1"/>
  <c r="E41" i="1"/>
  <c r="U41" i="1" s="1"/>
  <c r="S40" i="1"/>
  <c r="R40" i="1"/>
  <c r="Q40" i="1"/>
  <c r="P40" i="1"/>
  <c r="E40" i="1"/>
  <c r="S39" i="1"/>
  <c r="R39" i="1"/>
  <c r="Q39" i="1"/>
  <c r="P39" i="1"/>
  <c r="E39" i="1"/>
  <c r="T39" i="1" s="1"/>
  <c r="S38" i="1"/>
  <c r="R38" i="1"/>
  <c r="Q38" i="1"/>
  <c r="P38" i="1"/>
  <c r="E38" i="1"/>
  <c r="U38" i="1" s="1"/>
  <c r="S37" i="1"/>
  <c r="R37" i="1"/>
  <c r="Q37" i="1"/>
  <c r="P37" i="1"/>
  <c r="E37" i="1"/>
  <c r="O35" i="1"/>
  <c r="N35" i="1"/>
  <c r="M35" i="1"/>
  <c r="S35" i="1" s="1"/>
  <c r="L35" i="1"/>
  <c r="R35" i="1" s="1"/>
  <c r="K35" i="1"/>
  <c r="J35" i="1"/>
  <c r="I35" i="1"/>
  <c r="H35" i="1"/>
  <c r="G35" i="1"/>
  <c r="F35" i="1"/>
  <c r="C35" i="1"/>
  <c r="B35" i="1"/>
  <c r="S34" i="1"/>
  <c r="R34" i="1"/>
  <c r="Q34" i="1"/>
  <c r="P34" i="1"/>
  <c r="E34" i="1"/>
  <c r="U34" i="1" s="1"/>
  <c r="O32" i="1"/>
  <c r="N32" i="1"/>
  <c r="M32" i="1"/>
  <c r="S32" i="1" s="1"/>
  <c r="L32" i="1"/>
  <c r="K32" i="1"/>
  <c r="J32" i="1"/>
  <c r="I32" i="1"/>
  <c r="H32" i="1"/>
  <c r="G32" i="1"/>
  <c r="F32" i="1"/>
  <c r="C32" i="1"/>
  <c r="B32" i="1"/>
  <c r="S31" i="1"/>
  <c r="R31" i="1"/>
  <c r="Q31" i="1"/>
  <c r="P31" i="1"/>
  <c r="E31" i="1"/>
  <c r="U31" i="1" s="1"/>
  <c r="S30" i="1"/>
  <c r="R30" i="1"/>
  <c r="Q30" i="1"/>
  <c r="P30" i="1"/>
  <c r="E30" i="1"/>
  <c r="U30" i="1" s="1"/>
  <c r="S29" i="1"/>
  <c r="R29" i="1"/>
  <c r="Q29" i="1"/>
  <c r="P29" i="1"/>
  <c r="E29" i="1"/>
  <c r="T29" i="1" s="1"/>
  <c r="S28" i="1"/>
  <c r="R28" i="1"/>
  <c r="Q28" i="1"/>
  <c r="P28" i="1"/>
  <c r="E28" i="1"/>
  <c r="U28" i="1" s="1"/>
  <c r="W26" i="1"/>
  <c r="V26" i="1"/>
  <c r="O26" i="1"/>
  <c r="N26" i="1"/>
  <c r="M26" i="1"/>
  <c r="L26" i="1"/>
  <c r="R26" i="1" s="1"/>
  <c r="K26" i="1"/>
  <c r="J26" i="1"/>
  <c r="I26" i="1"/>
  <c r="H26" i="1"/>
  <c r="G26" i="1"/>
  <c r="F26" i="1"/>
  <c r="C26" i="1"/>
  <c r="B26" i="1"/>
  <c r="E26" i="1" s="1"/>
  <c r="S25" i="1"/>
  <c r="R25" i="1"/>
  <c r="Q25" i="1"/>
  <c r="P25" i="1"/>
  <c r="E25" i="1"/>
  <c r="T25" i="1" s="1"/>
  <c r="S24" i="1"/>
  <c r="R24" i="1"/>
  <c r="Q24" i="1"/>
  <c r="P24" i="1"/>
  <c r="E24" i="1"/>
  <c r="U24" i="1" s="1"/>
  <c r="U23" i="1"/>
  <c r="T23" i="1"/>
  <c r="S23" i="1"/>
  <c r="R23" i="1"/>
  <c r="Q23" i="1"/>
  <c r="P23" i="1"/>
  <c r="E23" i="1"/>
  <c r="S22" i="1"/>
  <c r="R22" i="1"/>
  <c r="Q22" i="1"/>
  <c r="P22" i="1"/>
  <c r="E22" i="1"/>
  <c r="U22" i="1" s="1"/>
  <c r="S21" i="1"/>
  <c r="R21" i="1"/>
  <c r="Q21" i="1"/>
  <c r="P21" i="1"/>
  <c r="E21" i="1"/>
  <c r="U21" i="1" s="1"/>
  <c r="S20" i="1"/>
  <c r="R20" i="1"/>
  <c r="Q20" i="1"/>
  <c r="P20" i="1"/>
  <c r="E20" i="1"/>
  <c r="T20" i="1" s="1"/>
  <c r="S19" i="1"/>
  <c r="R19" i="1"/>
  <c r="Q19" i="1"/>
  <c r="P19" i="1"/>
  <c r="E19" i="1"/>
  <c r="T19" i="1" s="1"/>
  <c r="V17" i="1"/>
  <c r="O17" i="1"/>
  <c r="N17" i="1"/>
  <c r="M17" i="1"/>
  <c r="S17" i="1" s="1"/>
  <c r="L17" i="1"/>
  <c r="R17" i="1" s="1"/>
  <c r="K17" i="1"/>
  <c r="J17" i="1"/>
  <c r="I17" i="1"/>
  <c r="H17" i="1"/>
  <c r="G17" i="1"/>
  <c r="F17" i="1"/>
  <c r="C17" i="1"/>
  <c r="B17" i="1"/>
  <c r="E17" i="1" s="1"/>
  <c r="S16" i="1"/>
  <c r="R16" i="1"/>
  <c r="Q16" i="1"/>
  <c r="U16" i="1" s="1"/>
  <c r="P16" i="1"/>
  <c r="E16" i="1"/>
  <c r="S15" i="1"/>
  <c r="R15" i="1"/>
  <c r="Q15" i="1"/>
  <c r="P15" i="1"/>
  <c r="E15" i="1"/>
  <c r="U15" i="1" s="1"/>
  <c r="S14" i="1"/>
  <c r="R14" i="1"/>
  <c r="Q14" i="1"/>
  <c r="P14" i="1"/>
  <c r="E14" i="1"/>
  <c r="U14" i="1" s="1"/>
  <c r="S13" i="1"/>
  <c r="R13" i="1"/>
  <c r="Q13" i="1"/>
  <c r="P13" i="1"/>
  <c r="E13" i="1"/>
  <c r="T13" i="1" s="1"/>
  <c r="U12" i="1"/>
  <c r="T12" i="1"/>
  <c r="S12" i="1"/>
  <c r="R12" i="1"/>
  <c r="Q12" i="1"/>
  <c r="P12" i="1"/>
  <c r="E12" i="1"/>
  <c r="U11" i="1"/>
  <c r="S11" i="1"/>
  <c r="R11" i="1"/>
  <c r="Q11" i="1"/>
  <c r="P11" i="1"/>
  <c r="E11" i="1"/>
  <c r="S10" i="1"/>
  <c r="R10" i="1"/>
  <c r="Q10" i="1"/>
  <c r="P10" i="1"/>
  <c r="E10" i="1"/>
  <c r="S9" i="1"/>
  <c r="R9" i="1"/>
  <c r="Q9" i="1"/>
  <c r="P9" i="1"/>
  <c r="E9" i="1"/>
  <c r="U9" i="1" s="1"/>
  <c r="T114" i="3" l="1"/>
  <c r="U114" i="3"/>
  <c r="P115" i="2"/>
  <c r="P114" i="2"/>
  <c r="Q115" i="2"/>
  <c r="Q114" i="2"/>
  <c r="T97" i="2"/>
  <c r="U97" i="2"/>
  <c r="E114" i="2"/>
  <c r="E35" i="1"/>
  <c r="T24" i="1"/>
  <c r="U10" i="1"/>
  <c r="P17" i="1"/>
  <c r="T17" i="1" s="1"/>
  <c r="P35" i="1"/>
  <c r="T89" i="1"/>
  <c r="U13" i="1"/>
  <c r="Q17" i="1"/>
  <c r="Q35" i="1"/>
  <c r="U40" i="1"/>
  <c r="T59" i="1"/>
  <c r="M114" i="1"/>
  <c r="S114" i="1" s="1"/>
  <c r="T28" i="1"/>
  <c r="T11" i="1"/>
  <c r="U25" i="1"/>
  <c r="Q32" i="1"/>
  <c r="U32" i="1" s="1"/>
  <c r="U52" i="1"/>
  <c r="T74" i="1"/>
  <c r="U20" i="1"/>
  <c r="T93" i="1"/>
  <c r="T105" i="1"/>
  <c r="T38" i="1"/>
  <c r="S87" i="1"/>
  <c r="T60" i="1"/>
  <c r="E74" i="1"/>
  <c r="U90" i="1"/>
  <c r="U94" i="1"/>
  <c r="R73" i="1"/>
  <c r="R32" i="1"/>
  <c r="R68" i="1"/>
  <c r="P26" i="1"/>
  <c r="P74" i="1"/>
  <c r="T16" i="1"/>
  <c r="U29" i="1"/>
  <c r="U54" i="1"/>
  <c r="U72" i="1"/>
  <c r="Q74" i="1"/>
  <c r="U87" i="1"/>
  <c r="R87" i="1"/>
  <c r="E68" i="1"/>
  <c r="S68" i="1"/>
  <c r="P68" i="1"/>
  <c r="T68" i="1" s="1"/>
  <c r="Q68" i="1"/>
  <c r="U68" i="1" s="1"/>
  <c r="U65" i="1"/>
  <c r="T64" i="1"/>
  <c r="R75" i="1"/>
  <c r="T51" i="1"/>
  <c r="U47" i="1"/>
  <c r="U44" i="1"/>
  <c r="E42" i="1"/>
  <c r="P42" i="1"/>
  <c r="T42" i="1" s="1"/>
  <c r="U39" i="1"/>
  <c r="Q42" i="1"/>
  <c r="U42" i="1" s="1"/>
  <c r="E32" i="1"/>
  <c r="P32" i="1"/>
  <c r="Q26" i="1"/>
  <c r="Q69" i="1"/>
  <c r="U69" i="1" s="1"/>
  <c r="S26" i="1"/>
  <c r="S75" i="1"/>
  <c r="Q55" i="1"/>
  <c r="U55" i="1" s="1"/>
  <c r="P55" i="1"/>
  <c r="T55" i="1" s="1"/>
  <c r="R55" i="1"/>
  <c r="E55" i="1"/>
  <c r="S55" i="1"/>
  <c r="E75" i="1"/>
  <c r="P75" i="1"/>
  <c r="T75" i="1" s="1"/>
  <c r="Q75" i="1"/>
  <c r="U75" i="1" s="1"/>
  <c r="P61" i="1"/>
  <c r="Q61" i="1"/>
  <c r="S69" i="1"/>
  <c r="P69" i="1"/>
  <c r="T69" i="1" s="1"/>
  <c r="T108" i="1"/>
  <c r="T110" i="1"/>
  <c r="T112" i="1"/>
  <c r="T100" i="1"/>
  <c r="T102" i="1"/>
  <c r="T104" i="1"/>
  <c r="T107" i="1"/>
  <c r="E82" i="1"/>
  <c r="U26" i="1"/>
  <c r="T26" i="1"/>
  <c r="T32" i="1"/>
  <c r="U35" i="1"/>
  <c r="T35" i="1"/>
  <c r="P115" i="1"/>
  <c r="P114" i="1"/>
  <c r="Q114" i="1"/>
  <c r="Q115" i="1"/>
  <c r="U61" i="1"/>
  <c r="T61" i="1"/>
  <c r="T14" i="1"/>
  <c r="U19" i="1"/>
  <c r="T31" i="1"/>
  <c r="T34" i="1"/>
  <c r="T37" i="1"/>
  <c r="T50" i="1"/>
  <c r="T63" i="1"/>
  <c r="U71" i="1"/>
  <c r="T92" i="1"/>
  <c r="J114" i="1"/>
  <c r="U74" i="1"/>
  <c r="T15" i="1"/>
  <c r="T71" i="1"/>
  <c r="T30" i="1"/>
  <c r="U37" i="1"/>
  <c r="T49" i="1"/>
  <c r="U63" i="1"/>
  <c r="T91" i="1"/>
  <c r="T10" i="1"/>
  <c r="T41" i="1"/>
  <c r="T46" i="1"/>
  <c r="T54" i="1"/>
  <c r="T58" i="1"/>
  <c r="T67" i="1"/>
  <c r="T88" i="1"/>
  <c r="T96" i="1"/>
  <c r="U17" i="1"/>
  <c r="T21" i="1"/>
  <c r="T40" i="1"/>
  <c r="T45" i="1"/>
  <c r="T53" i="1"/>
  <c r="T57" i="1"/>
  <c r="T66" i="1"/>
  <c r="U88" i="1"/>
  <c r="T95" i="1"/>
  <c r="T73" i="1"/>
  <c r="T87" i="1"/>
  <c r="T22" i="1"/>
  <c r="T9" i="1"/>
  <c r="U45" i="1"/>
  <c r="E87" i="1"/>
  <c r="E115" i="1" s="1"/>
  <c r="U115" i="1" s="1"/>
  <c r="F114" i="1"/>
  <c r="G114" i="1"/>
  <c r="N114" i="1"/>
  <c r="H114" i="1"/>
  <c r="T101" i="1"/>
  <c r="T109" i="1"/>
  <c r="E97" i="1"/>
  <c r="T98" i="1"/>
  <c r="T106" i="1"/>
  <c r="T103" i="1"/>
  <c r="T111" i="1"/>
  <c r="T114" i="2" l="1"/>
  <c r="U114" i="2"/>
  <c r="T115" i="1"/>
  <c r="T97" i="1"/>
  <c r="U97" i="1"/>
  <c r="E114" i="1"/>
  <c r="U114" i="1" l="1"/>
  <c r="T114" i="1"/>
</calcChain>
</file>

<file path=xl/sharedStrings.xml><?xml version="1.0" encoding="utf-8"?>
<sst xmlns="http://schemas.openxmlformats.org/spreadsheetml/2006/main" count="3495" uniqueCount="137">
  <si>
    <t>Figures Finalised as at 2026/07/28</t>
  </si>
  <si>
    <t/>
  </si>
  <si>
    <t>4th Quarter Ended 30 June 2026</t>
  </si>
  <si>
    <t>CONDITIONAL GRANTS TRANSFERRED FROM NATIONAL DEPARTMENTS AND ACTUAL PAYMENTS MADE BY MUNICIPALITIES: PRELIMINARY RESULTS</t>
  </si>
  <si>
    <t>AGGREGRATED INFORMATION FOR EASTERN CAPE</t>
  </si>
  <si>
    <t>Year to date</t>
  </si>
  <si>
    <t>First Quarter</t>
  </si>
  <si>
    <t>Second Quarter</t>
  </si>
  <si>
    <t>Third Quarter</t>
  </si>
  <si>
    <t>Fourth Quarter</t>
  </si>
  <si>
    <t>YTD Expenditure</t>
  </si>
  <si>
    <t>% Changes from 3rd to 4th Q</t>
  </si>
  <si>
    <t>% Changes for the 4th Q</t>
  </si>
  <si>
    <t>Approved Roll Over</t>
  </si>
  <si>
    <t>R thousands</t>
  </si>
  <si>
    <t>Division of revenue Act No. 24 of 2024</t>
  </si>
  <si>
    <t>Adjustment (Mid year)</t>
  </si>
  <si>
    <t>Other Adjustments</t>
  </si>
  <si>
    <t>Total Available 2025/26</t>
  </si>
  <si>
    <t>Approved payment schedule</t>
  </si>
  <si>
    <t>Transferred to municipalities for direct grants</t>
  </si>
  <si>
    <t>Actual expenditure National Department by 30 September 2025</t>
  </si>
  <si>
    <t>Actual expenditure by municipalities by 30 September 2025</t>
  </si>
  <si>
    <t>Actual expenditure National Department by 31 December 2025</t>
  </si>
  <si>
    <t>Actual expenditure by municipalities by 31 December 2025</t>
  </si>
  <si>
    <t>Actual expenditure National Department by 31 March 2026</t>
  </si>
  <si>
    <t>Actual expenditure by municipalities by 31 March 2026</t>
  </si>
  <si>
    <t>Actual expenditure National Department by 30 June 2026</t>
  </si>
  <si>
    <t>Actual expenditure by municipalities by 30 June 2026</t>
  </si>
  <si>
    <t>Actual expenditure National Department</t>
  </si>
  <si>
    <t>Actual expenditure by municipalities</t>
  </si>
  <si>
    <t>Exp as % of Allocation National Department</t>
  </si>
  <si>
    <t>Exp as % of Allocation by municipalities</t>
  </si>
  <si>
    <t>YTD expenditure by municipalities</t>
  </si>
  <si>
    <t>National Treasury (Vote 8)</t>
  </si>
  <si>
    <t>Programme and Project Preperation Support Grant</t>
  </si>
  <si>
    <t/>
  </si>
  <si>
    <t>Local Government Financial Management Grant</t>
  </si>
  <si>
    <t>Infrastructure Skills Development Grant</t>
  </si>
  <si>
    <t>Integrated City Development Grant</t>
  </si>
  <si>
    <t>Urban Development Financing Grant (Schedule 4B)</t>
  </si>
  <si>
    <t>Neighbourhood Development Partnership (Schedule 5B)</t>
  </si>
  <si>
    <t>Neighbourhood Development Partnership (Schedule 6B)</t>
  </si>
  <si>
    <t>Smart Meter Grant (Schedule 6B)</t>
  </si>
  <si>
    <t>Sub-Total Vote</t>
  </si>
  <si>
    <t>Cooperative Governance (Vote 3)</t>
  </si>
  <si>
    <t>Integrated Urban Development Grant</t>
  </si>
  <si>
    <t>Municipal Systems Improvement Grant (Schedule 5B)</t>
  </si>
  <si>
    <t>Municipal Systems Improvement Grant (Schedule 6B)</t>
  </si>
  <si>
    <t>Municipal Disaster Grant</t>
  </si>
  <si>
    <t>Municipal Disaster Recovery Grant</t>
  </si>
  <si>
    <t>Municipal Demarcation Transition Grant (Schedule 5B)</t>
  </si>
  <si>
    <t>Municipal Demarcation Transition Grant (Schedule 6B)</t>
  </si>
  <si>
    <t>Transport (Vote 40)</t>
  </si>
  <si>
    <t>Public Transport Infrastructure and Systems Grant</t>
  </si>
  <si>
    <t>Public Transport Network Operations Grant</t>
  </si>
  <si>
    <t>Public Transport Network Grant</t>
  </si>
  <si>
    <t>Rural Road Assets Management Systems Grant</t>
  </si>
  <si>
    <t>Public Works and Infrastructure (Vote 13)</t>
  </si>
  <si>
    <t>Expanded Public Works Programme Integrated Grant (Municipality)</t>
  </si>
  <si>
    <t>Mineral Resources and Energy (Vote 34)</t>
  </si>
  <si>
    <t>Integrated National Electrification Programme (Municipal) Grant</t>
  </si>
  <si>
    <t>Integrated National Electrification Programme (Allocation in-kind) Grant</t>
  </si>
  <si>
    <t>Backlogs in the Electrification of Clinics and Schools (Allocation in-kind)</t>
  </si>
  <si>
    <t>Energy Efficiency and Demand Side Management (Municipal) Grant</t>
  </si>
  <si>
    <t>Energy Efficiency and Demand Side Management (Eskom) Grant</t>
  </si>
  <si>
    <t>Water and Sanitation (Vote 41)</t>
  </si>
  <si>
    <t>Backlogs in Water and Sanitation at Clinics and Schools Grant</t>
  </si>
  <si>
    <t>Regional Bulk Infrastructure Grant (Schedule 5B)</t>
  </si>
  <si>
    <t>Regional Bulk Infrastructure Grant (Schedule 6B)</t>
  </si>
  <si>
    <t>Water Services Operating and Transfer Subsidy Grant (Schedule 5B)</t>
  </si>
  <si>
    <t>Water Services Operating and Transfer Subsidy Grant (Schedule 6B)</t>
  </si>
  <si>
    <t>Municipal Drought Relief Grant</t>
  </si>
  <si>
    <t>Municipal Water Infrastructure Grant (Schedule 5B)</t>
  </si>
  <si>
    <t>Municipal Water Infrastructure Grant (Schedule 6B)</t>
  </si>
  <si>
    <t>Bucket Eradication Programme Grant</t>
  </si>
  <si>
    <t>Water Services Infrastructure Grant (Schedule 5B)</t>
  </si>
  <si>
    <t>Water Services Infrastructure Grant (Schedule 6B)</t>
  </si>
  <si>
    <t>Sport and Recreation South Africa (Vote 19)</t>
  </si>
  <si>
    <t>2013 Africa Cup of Nations Host City Operating Grant</t>
  </si>
  <si>
    <t>2014 African Nations Championship Host City Operating Grant</t>
  </si>
  <si>
    <t>2010 World Cup Host City Operating Grant</t>
  </si>
  <si>
    <t>2010 FIFA World Cup Stadiums Development Grant</t>
  </si>
  <si>
    <t>Human Settlements (Vote 33)</t>
  </si>
  <si>
    <t>Rural Households Infrastructure Grant (Schedule 5B)</t>
  </si>
  <si>
    <t>Rural Households Infrastructure Grant (Schedule 6B)</t>
  </si>
  <si>
    <t>Municipal Human Settlements Capacity Grant</t>
  </si>
  <si>
    <t>Municipal Emergency Housing Grant</t>
  </si>
  <si>
    <t>Informal Settlements Upgrading Partnership Grant (Schedule 5B)</t>
  </si>
  <si>
    <t>Sub-Total</t>
  </si>
  <si>
    <t>Municipal Infrastructure Grant</t>
  </si>
  <si>
    <t>Municipal Infrastructure Grant (Schedule 6B)</t>
  </si>
  <si>
    <t>Total</t>
  </si>
  <si>
    <t xml:space="preserve"> </t>
  </si>
  <si>
    <t>Transfers by Provincial Departments to Municipalities( Agency services)</t>
  </si>
  <si>
    <t>Main Budget</t>
  </si>
  <si>
    <t>Adjustment Budget</t>
  </si>
  <si>
    <t>Transferred from Provincial Departments to Municipalities</t>
  </si>
  <si>
    <t>Actual expenditure Provincial Department by 30 September 2025</t>
  </si>
  <si>
    <t>Actual expenditure Provincial Department by 31 December 2025</t>
  </si>
  <si>
    <t>Actual expenditure Provincial Department by 31 March 2026</t>
  </si>
  <si>
    <t>Actual expenditure Provincial Department by 30 June 2026</t>
  </si>
  <si>
    <t>Actual expenditure Provincial Department</t>
  </si>
  <si>
    <t>Exp as % of Allocation Provincial Department</t>
  </si>
  <si>
    <t>Summary by Provincial Departments</t>
  </si>
  <si>
    <t>Education</t>
  </si>
  <si>
    <t>Health</t>
  </si>
  <si>
    <t>Social Development</t>
  </si>
  <si>
    <t>Public Works, Roads and Transport</t>
  </si>
  <si>
    <t>Agriculture</t>
  </si>
  <si>
    <t>Sport, Arts and Culture</t>
  </si>
  <si>
    <t>Housing and Local Government</t>
  </si>
  <si>
    <t>Office of the Premier</t>
  </si>
  <si>
    <t>Other Departments</t>
  </si>
  <si>
    <t>Summary by Category of Municipality</t>
  </si>
  <si>
    <t>Category classification</t>
  </si>
  <si>
    <t>Category A</t>
  </si>
  <si>
    <t>Category B</t>
  </si>
  <si>
    <t>Category C</t>
  </si>
  <si>
    <t>Unallocated</t>
  </si>
  <si>
    <t>District Municipality : Names of Conditional Grants received from the District municipality</t>
  </si>
  <si>
    <r>
      <t>Total of Provincial transfers to Municipalities (Part B)</t>
    </r>
    <r>
      <rPr>
        <b/>
        <vertAlign val="superscript"/>
        <sz val="8"/>
        <rFont val="Arial"/>
        <family val="2"/>
      </rPr>
      <t>5</t>
    </r>
  </si>
  <si>
    <t>Unallocated funds e.g DBSA, ESKOM, and Neighbourhood Development Grant.</t>
  </si>
  <si>
    <t>Spending of these grants is done at National department level and therefore no reporting is required from municipalities.</t>
  </si>
  <si>
    <t>Sources: DoRA Monthly reports by the national transferring officer and Municipal sign-offs and electronic verification.</t>
  </si>
  <si>
    <t>All the figures are unaudited.</t>
  </si>
  <si>
    <t>In future provincial Treasuries will be required to provide the National Treasury with a payment schedule</t>
  </si>
  <si>
    <t xml:space="preserve"> in the same format as the provincial payment schedule that correspond with the amount in Budget Statement 1 and 2.</t>
  </si>
  <si>
    <t>AGGREGRATED INFORMATION FOR FREE STATE</t>
  </si>
  <si>
    <t>AGGREGRATED INFORMATION FOR GAUTENG</t>
  </si>
  <si>
    <t>AGGREGRATED INFORMATION FOR LIMPOPO</t>
  </si>
  <si>
    <t>AGGREGRATED INFORMATION FOR MPUMALANGA</t>
  </si>
  <si>
    <t>AGGREGRATED INFORMATION FOR KWAZULU-NATAL</t>
  </si>
  <si>
    <t>AGGREGRATED INFORMATION FOR NORTH WEST</t>
  </si>
  <si>
    <t>AGGREGRATED INFORMATION FOR NORTHERN CAPE</t>
  </si>
  <si>
    <t>AGGREGRATED INFORMATION FOR NATIONAL</t>
  </si>
  <si>
    <t>AGGREGRATED INFORMATION FOR WESTERN CAPE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</si>
</sst>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 &quot;?_);_(@_)"/>
    <numFmt numFmtId="165" formatCode="#\ ###\ ###,"/>
    <numFmt numFmtId="166" formatCode="_(* #,##0_);_(* \(#,##0\);_(* &quot;-&quot;?_);_(@_)"/>
    <numFmt numFmtId="167" formatCode="_(* #,##0_);_(* \(#,##0\);_(* &quot;&quot;\-\ &quot;&quot;?_);_(@_)"/>
    <numFmt numFmtId="168" formatCode="0.0\%;\(0.0\%\);_(* &quot;-&quot;_)"/>
    <numFmt numFmtId="169" formatCode="_(* #,##0,_);_(* \(#,##0,\);_(* &quot;- &quot;?_);_(@_)"/>
  </numFmts>
  <fonts count="12" x14ac:knownFonts="1">
    <font>
      <sz val="10"/>
      <color rgb="FF000000"/>
      <name val="ARIAL"/>
    </font>
    <font>
      <sz val="10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164" fontId="2" fillId="0" borderId="1" xfId="0" applyNumberFormat="1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2" xfId="0" applyNumberFormat="1" applyFont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166" fontId="3" fillId="0" borderId="4" xfId="0" applyNumberFormat="1" applyFont="1" applyBorder="1"/>
    <xf numFmtId="165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165" fontId="2" fillId="0" borderId="7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indent="1"/>
    </xf>
    <xf numFmtId="165" fontId="2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Continuous" vertical="justify"/>
    </xf>
    <xf numFmtId="10" fontId="2" fillId="0" borderId="2" xfId="1" applyNumberFormat="1" applyFont="1" applyFill="1" applyBorder="1" applyAlignment="1" applyProtection="1">
      <alignment horizontal="right"/>
    </xf>
    <xf numFmtId="10" fontId="2" fillId="0" borderId="1" xfId="1" applyNumberFormat="1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left" indent="1"/>
      <protection locked="0"/>
    </xf>
    <xf numFmtId="10" fontId="2" fillId="0" borderId="3" xfId="1" applyNumberFormat="1" applyFont="1" applyFill="1" applyBorder="1" applyAlignment="1" applyProtection="1">
      <alignment horizontal="right"/>
    </xf>
    <xf numFmtId="10" fontId="2" fillId="0" borderId="4" xfId="1" applyNumberFormat="1" applyFont="1" applyFill="1" applyBorder="1" applyAlignment="1" applyProtection="1">
      <alignment horizontal="right"/>
    </xf>
    <xf numFmtId="165" fontId="3" fillId="0" borderId="3" xfId="0" applyNumberFormat="1" applyFont="1" applyBorder="1" applyAlignment="1" applyProtection="1">
      <alignment horizontal="right"/>
      <protection locked="0"/>
    </xf>
    <xf numFmtId="165" fontId="3" fillId="0" borderId="0" xfId="0" applyNumberFormat="1" applyFont="1" applyAlignment="1" applyProtection="1">
      <alignment horizontal="right"/>
      <protection locked="0"/>
    </xf>
    <xf numFmtId="0" fontId="2" fillId="0" borderId="1" xfId="0" applyFont="1" applyBorder="1"/>
    <xf numFmtId="165" fontId="2" fillId="0" borderId="3" xfId="0" applyNumberFormat="1" applyFont="1" applyBorder="1"/>
    <xf numFmtId="165" fontId="2" fillId="0" borderId="0" xfId="0" applyNumberFormat="1" applyFont="1"/>
    <xf numFmtId="10" fontId="2" fillId="0" borderId="9" xfId="1" applyNumberFormat="1" applyFont="1" applyFill="1" applyBorder="1" applyAlignment="1" applyProtection="1">
      <alignment horizontal="right"/>
    </xf>
    <xf numFmtId="10" fontId="2" fillId="0" borderId="10" xfId="1" applyNumberFormat="1" applyFont="1" applyFill="1" applyBorder="1" applyAlignment="1" applyProtection="1">
      <alignment horizontal="right"/>
    </xf>
    <xf numFmtId="0" fontId="2" fillId="0" borderId="10" xfId="0" applyFont="1" applyBorder="1"/>
    <xf numFmtId="0" fontId="2" fillId="0" borderId="11" xfId="0" applyFont="1" applyBorder="1"/>
    <xf numFmtId="165" fontId="2" fillId="0" borderId="11" xfId="0" applyNumberFormat="1" applyFont="1" applyBorder="1"/>
    <xf numFmtId="10" fontId="2" fillId="0" borderId="11" xfId="1" applyNumberFormat="1" applyFont="1" applyFill="1" applyBorder="1" applyAlignment="1" applyProtection="1">
      <alignment horizontal="right"/>
    </xf>
    <xf numFmtId="0" fontId="3" fillId="0" borderId="0" xfId="0" applyFont="1"/>
    <xf numFmtId="164" fontId="5" fillId="0" borderId="0" xfId="0" applyNumberFormat="1" applyFont="1"/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3" xfId="0" applyFont="1" applyBorder="1" applyAlignment="1">
      <alignment wrapText="1"/>
    </xf>
    <xf numFmtId="167" fontId="10" fillId="0" borderId="4" xfId="0" applyNumberFormat="1" applyFont="1" applyBorder="1" applyAlignment="1">
      <alignment wrapText="1"/>
    </xf>
    <xf numFmtId="167" fontId="10" fillId="0" borderId="18" xfId="0" applyNumberFormat="1" applyFont="1" applyBorder="1" applyAlignment="1">
      <alignment wrapText="1"/>
    </xf>
    <xf numFmtId="167" fontId="10" fillId="0" borderId="19" xfId="0" applyNumberFormat="1" applyFont="1" applyBorder="1" applyAlignment="1">
      <alignment wrapText="1"/>
    </xf>
    <xf numFmtId="168" fontId="10" fillId="0" borderId="18" xfId="0" applyNumberFormat="1" applyFont="1" applyBorder="1" applyAlignment="1">
      <alignment wrapText="1"/>
    </xf>
    <xf numFmtId="168" fontId="10" fillId="0" borderId="19" xfId="0" applyNumberFormat="1" applyFont="1" applyBorder="1" applyAlignment="1">
      <alignment wrapText="1"/>
    </xf>
    <xf numFmtId="168" fontId="10" fillId="0" borderId="19" xfId="0" applyNumberFormat="1" applyFont="1" applyBorder="1" applyAlignment="1">
      <alignment shrinkToFit="1"/>
    </xf>
    <xf numFmtId="0" fontId="11" fillId="0" borderId="3" xfId="0" applyFont="1" applyBorder="1" applyAlignment="1">
      <alignment wrapText="1"/>
    </xf>
    <xf numFmtId="168" fontId="11" fillId="0" borderId="18" xfId="0" applyNumberFormat="1" applyFont="1" applyBorder="1" applyAlignment="1">
      <alignment wrapText="1"/>
    </xf>
    <xf numFmtId="168" fontId="11" fillId="0" borderId="19" xfId="0" applyNumberFormat="1" applyFont="1" applyBorder="1" applyAlignment="1">
      <alignment wrapText="1"/>
    </xf>
    <xf numFmtId="168" fontId="11" fillId="0" borderId="19" xfId="0" applyNumberFormat="1" applyFont="1" applyBorder="1" applyAlignment="1">
      <alignment shrinkToFit="1"/>
    </xf>
    <xf numFmtId="0" fontId="10" fillId="0" borderId="8" xfId="0" applyFont="1" applyBorder="1"/>
    <xf numFmtId="168" fontId="10" fillId="0" borderId="20" xfId="0" applyNumberFormat="1" applyFont="1" applyBorder="1"/>
    <xf numFmtId="168" fontId="10" fillId="0" borderId="21" xfId="0" applyNumberFormat="1" applyFont="1" applyBorder="1"/>
    <xf numFmtId="168" fontId="10" fillId="0" borderId="21" xfId="0" applyNumberFormat="1" applyFont="1" applyBorder="1" applyAlignment="1">
      <alignment shrinkToFit="1"/>
    </xf>
    <xf numFmtId="0" fontId="0" fillId="0" borderId="3" xfId="0" applyBorder="1"/>
    <xf numFmtId="0" fontId="10" fillId="0" borderId="22" xfId="0" applyFont="1" applyBorder="1"/>
    <xf numFmtId="168" fontId="10" fillId="0" borderId="16" xfId="0" applyNumberFormat="1" applyFont="1" applyBorder="1"/>
    <xf numFmtId="168" fontId="10" fillId="0" borderId="17" xfId="0" applyNumberFormat="1" applyFont="1" applyBorder="1"/>
    <xf numFmtId="168" fontId="10" fillId="0" borderId="17" xfId="0" applyNumberFormat="1" applyFont="1" applyBorder="1" applyAlignment="1">
      <alignment shrinkToFit="1"/>
    </xf>
    <xf numFmtId="0" fontId="10" fillId="0" borderId="9" xfId="0" applyFont="1" applyBorder="1"/>
    <xf numFmtId="168" fontId="10" fillId="0" borderId="24" xfId="0" applyNumberFormat="1" applyFont="1" applyBorder="1"/>
    <xf numFmtId="168" fontId="10" fillId="0" borderId="25" xfId="0" applyNumberFormat="1" applyFont="1" applyBorder="1"/>
    <xf numFmtId="167" fontId="0" fillId="0" borderId="3" xfId="0" applyNumberFormat="1" applyBorder="1"/>
    <xf numFmtId="167" fontId="0" fillId="0" borderId="0" xfId="0" applyNumberFormat="1"/>
    <xf numFmtId="168" fontId="10" fillId="0" borderId="25" xfId="0" applyNumberFormat="1" applyFont="1" applyBorder="1" applyAlignment="1">
      <alignment shrinkToFit="1"/>
    </xf>
    <xf numFmtId="0" fontId="2" fillId="3" borderId="26" xfId="0" applyFont="1" applyFill="1" applyBorder="1" applyAlignment="1">
      <alignment horizontal="left" indent="1"/>
    </xf>
    <xf numFmtId="165" fontId="2" fillId="3" borderId="27" xfId="0" applyNumberFormat="1" applyFont="1" applyFill="1" applyBorder="1" applyAlignment="1">
      <alignment horizontal="right"/>
    </xf>
    <xf numFmtId="165" fontId="2" fillId="3" borderId="28" xfId="0" applyNumberFormat="1" applyFont="1" applyFill="1" applyBorder="1" applyAlignment="1">
      <alignment horizontal="right"/>
    </xf>
    <xf numFmtId="165" fontId="2" fillId="3" borderId="29" xfId="0" applyNumberFormat="1" applyFont="1" applyFill="1" applyBorder="1" applyAlignment="1">
      <alignment horizontal="right"/>
    </xf>
    <xf numFmtId="165" fontId="2" fillId="3" borderId="30" xfId="0" applyNumberFormat="1" applyFont="1" applyFill="1" applyBorder="1" applyAlignment="1">
      <alignment horizontal="right"/>
    </xf>
    <xf numFmtId="165" fontId="2" fillId="3" borderId="31" xfId="0" applyNumberFormat="1" applyFont="1" applyFill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3" fillId="0" borderId="32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center" vertical="center"/>
    </xf>
    <xf numFmtId="165" fontId="2" fillId="0" borderId="34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left" vertical="top" wrapText="1"/>
    </xf>
    <xf numFmtId="165" fontId="2" fillId="0" borderId="35" xfId="0" applyNumberFormat="1" applyFont="1" applyBorder="1" applyAlignment="1">
      <alignment horizontal="center" vertical="top" wrapText="1"/>
    </xf>
    <xf numFmtId="164" fontId="2" fillId="0" borderId="35" xfId="0" applyNumberFormat="1" applyFont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36" xfId="0" applyNumberFormat="1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37" xfId="0" applyFont="1" applyBorder="1" applyAlignment="1">
      <alignment horizontal="left"/>
    </xf>
    <xf numFmtId="165" fontId="2" fillId="0" borderId="23" xfId="0" applyNumberFormat="1" applyFont="1" applyBorder="1" applyAlignment="1">
      <alignment horizontal="right"/>
    </xf>
    <xf numFmtId="168" fontId="2" fillId="0" borderId="22" xfId="1" applyNumberFormat="1" applyFont="1" applyFill="1" applyBorder="1" applyAlignment="1" applyProtection="1">
      <alignment horizontal="right"/>
    </xf>
    <xf numFmtId="168" fontId="2" fillId="0" borderId="23" xfId="1" applyNumberFormat="1" applyFont="1" applyFill="1" applyBorder="1" applyAlignment="1" applyProtection="1">
      <alignment horizontal="right"/>
    </xf>
    <xf numFmtId="0" fontId="2" fillId="0" borderId="35" xfId="0" applyFont="1" applyBorder="1" applyAlignment="1">
      <alignment horizontal="left" indent="1"/>
    </xf>
    <xf numFmtId="168" fontId="11" fillId="0" borderId="4" xfId="0" applyNumberFormat="1" applyFont="1" applyBorder="1" applyAlignment="1">
      <alignment wrapText="1"/>
    </xf>
    <xf numFmtId="168" fontId="11" fillId="0" borderId="4" xfId="0" applyNumberFormat="1" applyFont="1" applyBorder="1" applyAlignment="1">
      <alignment shrinkToFit="1"/>
    </xf>
    <xf numFmtId="167" fontId="11" fillId="0" borderId="3" xfId="0" applyNumberFormat="1" applyFont="1" applyBorder="1" applyAlignment="1">
      <alignment wrapText="1"/>
    </xf>
    <xf numFmtId="167" fontId="11" fillId="0" borderId="0" xfId="0" applyNumberFormat="1" applyFont="1" applyAlignment="1">
      <alignment wrapText="1"/>
    </xf>
    <xf numFmtId="0" fontId="2" fillId="0" borderId="4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168" fontId="11" fillId="0" borderId="1" xfId="0" applyNumberFormat="1" applyFont="1" applyBorder="1" applyAlignment="1">
      <alignment wrapText="1"/>
    </xf>
    <xf numFmtId="168" fontId="11" fillId="0" borderId="1" xfId="0" applyNumberFormat="1" applyFont="1" applyBorder="1" applyAlignment="1">
      <alignment shrinkToFit="1"/>
    </xf>
    <xf numFmtId="167" fontId="10" fillId="0" borderId="3" xfId="0" applyNumberFormat="1" applyFont="1" applyBorder="1" applyAlignment="1">
      <alignment wrapText="1"/>
    </xf>
    <xf numFmtId="167" fontId="10" fillId="0" borderId="0" xfId="0" applyNumberFormat="1" applyFont="1" applyAlignment="1">
      <alignment wrapText="1"/>
    </xf>
    <xf numFmtId="169" fontId="11" fillId="0" borderId="4" xfId="0" applyNumberFormat="1" applyFont="1" applyBorder="1" applyAlignment="1">
      <alignment wrapText="1"/>
    </xf>
    <xf numFmtId="169" fontId="11" fillId="0" borderId="18" xfId="0" applyNumberFormat="1" applyFont="1" applyBorder="1" applyAlignment="1">
      <alignment wrapText="1"/>
    </xf>
    <xf numFmtId="169" fontId="11" fillId="0" borderId="19" xfId="0" applyNumberFormat="1" applyFont="1" applyBorder="1" applyAlignment="1">
      <alignment wrapText="1"/>
    </xf>
    <xf numFmtId="169" fontId="10" fillId="0" borderId="7" xfId="0" applyNumberFormat="1" applyFont="1" applyBorder="1"/>
    <xf numFmtId="169" fontId="10" fillId="0" borderId="20" xfId="0" applyNumberFormat="1" applyFont="1" applyBorder="1"/>
    <xf numFmtId="169" fontId="10" fillId="0" borderId="21" xfId="0" applyNumberFormat="1" applyFont="1" applyBorder="1"/>
    <xf numFmtId="169" fontId="10" fillId="0" borderId="4" xfId="0" applyNumberFormat="1" applyFont="1" applyBorder="1" applyAlignment="1">
      <alignment wrapText="1"/>
    </xf>
    <xf numFmtId="169" fontId="10" fillId="0" borderId="18" xfId="0" applyNumberFormat="1" applyFont="1" applyBorder="1" applyAlignment="1">
      <alignment wrapText="1"/>
    </xf>
    <xf numFmtId="169" fontId="10" fillId="0" borderId="19" xfId="0" applyNumberFormat="1" applyFont="1" applyBorder="1" applyAlignment="1">
      <alignment wrapText="1"/>
    </xf>
    <xf numFmtId="169" fontId="10" fillId="0" borderId="23" xfId="0" applyNumberFormat="1" applyFont="1" applyBorder="1"/>
    <xf numFmtId="169" fontId="10" fillId="0" borderId="16" xfId="0" applyNumberFormat="1" applyFont="1" applyBorder="1"/>
    <xf numFmtId="169" fontId="10" fillId="0" borderId="17" xfId="0" applyNumberFormat="1" applyFont="1" applyBorder="1"/>
    <xf numFmtId="169" fontId="10" fillId="0" borderId="10" xfId="0" applyNumberFormat="1" applyFont="1" applyBorder="1"/>
    <xf numFmtId="169" fontId="10" fillId="0" borderId="24" xfId="0" applyNumberFormat="1" applyFont="1" applyBorder="1"/>
    <xf numFmtId="169" fontId="10" fillId="0" borderId="25" xfId="0" applyNumberFormat="1" applyFont="1" applyBorder="1"/>
    <xf numFmtId="169" fontId="2" fillId="0" borderId="7" xfId="0" applyNumberFormat="1" applyFont="1" applyBorder="1" applyAlignment="1">
      <alignment horizontal="right"/>
    </xf>
    <xf numFmtId="169" fontId="2" fillId="0" borderId="8" xfId="0" applyNumberFormat="1" applyFont="1" applyBorder="1" applyAlignment="1">
      <alignment horizontal="right"/>
    </xf>
    <xf numFmtId="169" fontId="2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 applyProtection="1">
      <alignment horizontal="right"/>
      <protection locked="0"/>
    </xf>
    <xf numFmtId="169" fontId="2" fillId="0" borderId="3" xfId="0" applyNumberFormat="1" applyFont="1" applyBorder="1" applyAlignment="1">
      <alignment horizontal="right"/>
    </xf>
    <xf numFmtId="169" fontId="2" fillId="0" borderId="37" xfId="0" applyNumberFormat="1" applyFont="1" applyBorder="1" applyAlignment="1">
      <alignment horizontal="right"/>
    </xf>
    <xf numFmtId="169" fontId="2" fillId="0" borderId="23" xfId="0" applyNumberFormat="1" applyFont="1" applyBorder="1" applyAlignment="1">
      <alignment horizontal="right"/>
    </xf>
    <xf numFmtId="169" fontId="11" fillId="0" borderId="35" xfId="0" applyNumberFormat="1" applyFont="1" applyBorder="1" applyAlignment="1">
      <alignment wrapText="1"/>
    </xf>
    <xf numFmtId="169" fontId="10" fillId="0" borderId="1" xfId="0" applyNumberFormat="1" applyFont="1" applyBorder="1" applyAlignment="1">
      <alignment wrapText="1"/>
    </xf>
    <xf numFmtId="169" fontId="2" fillId="0" borderId="1" xfId="0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3" fillId="2" borderId="4" xfId="0" applyNumberFormat="1" applyFont="1" applyFill="1" applyBorder="1" applyAlignment="1" applyProtection="1">
      <alignment horizontal="right"/>
      <protection locked="0"/>
    </xf>
    <xf numFmtId="169" fontId="3" fillId="0" borderId="4" xfId="0" applyNumberFormat="1" applyFont="1" applyBorder="1" applyAlignment="1">
      <alignment horizontal="right"/>
    </xf>
    <xf numFmtId="169" fontId="3" fillId="2" borderId="3" xfId="0" applyNumberFormat="1" applyFont="1" applyFill="1" applyBorder="1" applyAlignment="1" applyProtection="1">
      <alignment horizontal="right"/>
      <protection locked="0"/>
    </xf>
    <xf numFmtId="169" fontId="2" fillId="0" borderId="2" xfId="0" applyNumberFormat="1" applyFont="1" applyBorder="1"/>
    <xf numFmtId="169" fontId="2" fillId="0" borderId="1" xfId="0" applyNumberFormat="1" applyFont="1" applyBorder="1"/>
    <xf numFmtId="169" fontId="2" fillId="0" borderId="9" xfId="0" applyNumberFormat="1" applyFont="1" applyBorder="1"/>
    <xf numFmtId="165" fontId="2" fillId="0" borderId="9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6BDCC-C87E-4A93-B48A-523DC9D34368}">
  <sheetPr>
    <pageSetUpPr fitToPage="1"/>
  </sheetPr>
  <dimension ref="A1:W126"/>
  <sheetViews>
    <sheetView showGridLines="0" topLeftCell="A7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135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1</v>
      </c>
      <c r="G9" s="110" t="s">
        <v>1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>
        <v>5673000</v>
      </c>
      <c r="W9" s="110">
        <v>0</v>
      </c>
    </row>
    <row r="10" spans="1:23" ht="13" customHeight="1" x14ac:dyDescent="0.3">
      <c r="A10" s="53" t="s">
        <v>37</v>
      </c>
      <c r="B10" s="108">
        <v>585885000</v>
      </c>
      <c r="C10" s="108"/>
      <c r="D10" s="108"/>
      <c r="E10" s="108">
        <f t="shared" ref="E10:E17" si="0">$B10      +$C10      +$D10</f>
        <v>585885000</v>
      </c>
      <c r="F10" s="109">
        <v>585885000</v>
      </c>
      <c r="G10" s="110">
        <v>585885000</v>
      </c>
      <c r="H10" s="109">
        <v>134282000</v>
      </c>
      <c r="I10" s="110">
        <v>67915504</v>
      </c>
      <c r="J10" s="109">
        <v>129348000</v>
      </c>
      <c r="K10" s="110">
        <v>120663425</v>
      </c>
      <c r="L10" s="109">
        <v>94295000</v>
      </c>
      <c r="M10" s="110">
        <v>123866606</v>
      </c>
      <c r="N10" s="109">
        <v>105228000</v>
      </c>
      <c r="O10" s="110">
        <v>154398925</v>
      </c>
      <c r="P10" s="109">
        <f t="shared" ref="P10:P17" si="1">$H10      +$J10      +$L10      +$N10</f>
        <v>463153000</v>
      </c>
      <c r="Q10" s="110">
        <f t="shared" ref="Q10:Q17" si="2">$I10      +$K10      +$M10      +$O10</f>
        <v>466844460</v>
      </c>
      <c r="R10" s="54">
        <f t="shared" ref="R10:R17" si="3">IF(($L10      =0),0,((($N10      -$L10      )/$L10      )*100))</f>
        <v>11.594464181557877</v>
      </c>
      <c r="S10" s="55">
        <f t="shared" ref="S10:S17" si="4">IF(($M10      =0),0,((($O10      -$M10      )/$M10      )*100))</f>
        <v>24.649354645270574</v>
      </c>
      <c r="T10" s="54">
        <f t="shared" ref="T10:T16" si="5">IF(($E10      =0),0,(($P10      /$E10      )*100))</f>
        <v>79.051861713476185</v>
      </c>
      <c r="U10" s="56">
        <f t="shared" ref="U10:U16" si="6">IF(($E10      =0),0,(($Q10      /$E10      )*100))</f>
        <v>79.681927340689725</v>
      </c>
      <c r="V10" s="109">
        <v>200000</v>
      </c>
      <c r="W10" s="110" t="s">
        <v>1</v>
      </c>
    </row>
    <row r="11" spans="1:23" ht="13" customHeight="1" x14ac:dyDescent="0.3">
      <c r="A11" s="53" t="s">
        <v>38</v>
      </c>
      <c r="B11" s="108">
        <v>172774000</v>
      </c>
      <c r="C11" s="108"/>
      <c r="D11" s="108"/>
      <c r="E11" s="108">
        <f t="shared" si="0"/>
        <v>172774000</v>
      </c>
      <c r="F11" s="109">
        <v>172774000</v>
      </c>
      <c r="G11" s="110">
        <v>170174000</v>
      </c>
      <c r="H11" s="109">
        <v>33494000</v>
      </c>
      <c r="I11" s="110">
        <v>44522599</v>
      </c>
      <c r="J11" s="109">
        <v>36508000</v>
      </c>
      <c r="K11" s="110">
        <v>28681721</v>
      </c>
      <c r="L11" s="109">
        <v>32499000</v>
      </c>
      <c r="M11" s="110">
        <v>40098541</v>
      </c>
      <c r="N11" s="109">
        <v>46781000</v>
      </c>
      <c r="O11" s="110">
        <v>30027445</v>
      </c>
      <c r="P11" s="109">
        <f t="shared" si="1"/>
        <v>149282000</v>
      </c>
      <c r="Q11" s="110">
        <f t="shared" si="2"/>
        <v>143330306</v>
      </c>
      <c r="R11" s="54">
        <f t="shared" si="3"/>
        <v>43.945967568232867</v>
      </c>
      <c r="S11" s="55">
        <f t="shared" si="4"/>
        <v>-25.115866435140372</v>
      </c>
      <c r="T11" s="54">
        <f t="shared" si="5"/>
        <v>86.403046754720037</v>
      </c>
      <c r="U11" s="56">
        <f t="shared" si="6"/>
        <v>82.958261080949683</v>
      </c>
      <c r="V11" s="109" t="s">
        <v>1</v>
      </c>
      <c r="W11" s="110" t="s">
        <v>1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1</v>
      </c>
      <c r="G12" s="110" t="s">
        <v>1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1</v>
      </c>
      <c r="W12" s="110" t="s">
        <v>1</v>
      </c>
    </row>
    <row r="13" spans="1:23" ht="13" customHeight="1" x14ac:dyDescent="0.3">
      <c r="A13" s="53" t="s">
        <v>40</v>
      </c>
      <c r="B13" s="108">
        <v>1023636000</v>
      </c>
      <c r="C13" s="108"/>
      <c r="D13" s="108"/>
      <c r="E13" s="108">
        <f t="shared" si="0"/>
        <v>1023636000</v>
      </c>
      <c r="F13" s="109" t="s">
        <v>1</v>
      </c>
      <c r="G13" s="110" t="s">
        <v>1</v>
      </c>
      <c r="H13" s="109"/>
      <c r="I13" s="110">
        <v>21648938</v>
      </c>
      <c r="J13" s="109"/>
      <c r="K13" s="110">
        <v>54205255</v>
      </c>
      <c r="L13" s="109"/>
      <c r="M13" s="110">
        <v>228427375</v>
      </c>
      <c r="N13" s="109"/>
      <c r="O13" s="110">
        <v>739162548</v>
      </c>
      <c r="P13" s="109">
        <f t="shared" si="1"/>
        <v>0</v>
      </c>
      <c r="Q13" s="110">
        <f t="shared" si="2"/>
        <v>1043444116</v>
      </c>
      <c r="R13" s="54">
        <f t="shared" si="3"/>
        <v>0</v>
      </c>
      <c r="S13" s="55">
        <f t="shared" si="4"/>
        <v>223.58755074780333</v>
      </c>
      <c r="T13" s="54">
        <f t="shared" si="5"/>
        <v>0</v>
      </c>
      <c r="U13" s="56">
        <f t="shared" si="6"/>
        <v>101.93507418652726</v>
      </c>
      <c r="V13" s="109" t="s">
        <v>1</v>
      </c>
      <c r="W13" s="110" t="s">
        <v>1</v>
      </c>
    </row>
    <row r="14" spans="1:23" ht="13" customHeight="1" x14ac:dyDescent="0.3">
      <c r="A14" s="53" t="s">
        <v>41</v>
      </c>
      <c r="B14" s="108">
        <v>542396000</v>
      </c>
      <c r="C14" s="108"/>
      <c r="D14" s="108"/>
      <c r="E14" s="108">
        <f t="shared" si="0"/>
        <v>542396000</v>
      </c>
      <c r="F14" s="109">
        <v>542396000</v>
      </c>
      <c r="G14" s="110">
        <v>449395000</v>
      </c>
      <c r="H14" s="109">
        <v>111035000</v>
      </c>
      <c r="I14" s="110">
        <v>63889591</v>
      </c>
      <c r="J14" s="109">
        <v>127590000</v>
      </c>
      <c r="K14" s="110">
        <v>143965157</v>
      </c>
      <c r="L14" s="109">
        <v>59944000</v>
      </c>
      <c r="M14" s="110">
        <v>108399466</v>
      </c>
      <c r="N14" s="109">
        <v>87004000</v>
      </c>
      <c r="O14" s="110">
        <v>125473041</v>
      </c>
      <c r="P14" s="109">
        <f t="shared" si="1"/>
        <v>385573000</v>
      </c>
      <c r="Q14" s="110">
        <f t="shared" si="2"/>
        <v>441727255</v>
      </c>
      <c r="R14" s="54">
        <f t="shared" si="3"/>
        <v>45.142132657146675</v>
      </c>
      <c r="S14" s="55">
        <f t="shared" si="4"/>
        <v>15.750608033438098</v>
      </c>
      <c r="T14" s="54">
        <f t="shared" si="5"/>
        <v>71.086991791974867</v>
      </c>
      <c r="U14" s="56">
        <f t="shared" si="6"/>
        <v>81.439991260997502</v>
      </c>
      <c r="V14" s="109">
        <v>47492000</v>
      </c>
      <c r="W14" s="110">
        <v>17842000</v>
      </c>
    </row>
    <row r="15" spans="1:23" ht="13" customHeight="1" x14ac:dyDescent="0.3">
      <c r="A15" s="53" t="s">
        <v>42</v>
      </c>
      <c r="B15" s="108">
        <v>99140000</v>
      </c>
      <c r="C15" s="108"/>
      <c r="D15" s="108"/>
      <c r="E15" s="108">
        <f t="shared" si="0"/>
        <v>99140000</v>
      </c>
      <c r="F15" s="109">
        <v>99140000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1</v>
      </c>
      <c r="W15" s="110" t="s">
        <v>1</v>
      </c>
    </row>
    <row r="16" spans="1:23" ht="13" customHeight="1" x14ac:dyDescent="0.3">
      <c r="A16" s="53" t="s">
        <v>43</v>
      </c>
      <c r="B16" s="108">
        <v>650000000</v>
      </c>
      <c r="C16" s="108"/>
      <c r="D16" s="108"/>
      <c r="E16" s="108">
        <f t="shared" si="0"/>
        <v>650000000</v>
      </c>
      <c r="F16" s="109">
        <v>650000000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1</v>
      </c>
      <c r="W16" s="110" t="s">
        <v>1</v>
      </c>
    </row>
    <row r="17" spans="1:23" ht="13" customHeight="1" x14ac:dyDescent="0.3">
      <c r="A17" s="57" t="s">
        <v>44</v>
      </c>
      <c r="B17" s="111">
        <f>SUM(B9:B16)</f>
        <v>3073831000</v>
      </c>
      <c r="C17" s="111">
        <f>SUM(C9:C16)</f>
        <v>0</v>
      </c>
      <c r="D17" s="111"/>
      <c r="E17" s="111">
        <f t="shared" si="0"/>
        <v>3073831000</v>
      </c>
      <c r="F17" s="112">
        <f t="shared" ref="F17:O17" si="7">SUM(F9:F16)</f>
        <v>2050195000</v>
      </c>
      <c r="G17" s="113">
        <f t="shared" si="7"/>
        <v>1205454000</v>
      </c>
      <c r="H17" s="112">
        <f t="shared" si="7"/>
        <v>278811000</v>
      </c>
      <c r="I17" s="113">
        <f t="shared" si="7"/>
        <v>197976632</v>
      </c>
      <c r="J17" s="112">
        <f t="shared" si="7"/>
        <v>293446000</v>
      </c>
      <c r="K17" s="113">
        <f t="shared" si="7"/>
        <v>347515558</v>
      </c>
      <c r="L17" s="112">
        <f t="shared" si="7"/>
        <v>186738000</v>
      </c>
      <c r="M17" s="113">
        <f t="shared" si="7"/>
        <v>500791988</v>
      </c>
      <c r="N17" s="112">
        <f t="shared" si="7"/>
        <v>239013000</v>
      </c>
      <c r="O17" s="113">
        <f t="shared" si="7"/>
        <v>1049061959</v>
      </c>
      <c r="P17" s="112">
        <f t="shared" si="1"/>
        <v>998008000</v>
      </c>
      <c r="Q17" s="113">
        <f t="shared" si="2"/>
        <v>2095346137</v>
      </c>
      <c r="R17" s="58">
        <f t="shared" si="3"/>
        <v>27.993766667737685</v>
      </c>
      <c r="S17" s="59">
        <f t="shared" si="4"/>
        <v>109.4805795894642</v>
      </c>
      <c r="T17" s="58">
        <f>IF((SUM($E9:$E14))=0,0,(P17/(SUM($E9:$E14))*100))</f>
        <v>42.930780908086277</v>
      </c>
      <c r="U17" s="60">
        <f>IF((SUM($E9:$E14))=0,0,(Q17/(SUM($E9:$E14))*100))</f>
        <v>90.134393646295351</v>
      </c>
      <c r="V17" s="112">
        <f>SUM(V9:V16)</f>
        <v>53365000</v>
      </c>
      <c r="W17" s="113">
        <f>SUM(W9:W16)</f>
        <v>17842000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1278114000</v>
      </c>
      <c r="C19" s="108"/>
      <c r="D19" s="108"/>
      <c r="E19" s="108">
        <f t="shared" ref="E19:E26" si="8">$B19      +$C19      +$D19</f>
        <v>1278114000</v>
      </c>
      <c r="F19" s="109">
        <v>1278114000</v>
      </c>
      <c r="G19" s="110">
        <v>1270764000</v>
      </c>
      <c r="H19" s="109">
        <v>259021000</v>
      </c>
      <c r="I19" s="110">
        <v>223317863</v>
      </c>
      <c r="J19" s="109">
        <v>462093000</v>
      </c>
      <c r="K19" s="110">
        <v>393688191</v>
      </c>
      <c r="L19" s="109">
        <v>227268000</v>
      </c>
      <c r="M19" s="110">
        <v>241354513</v>
      </c>
      <c r="N19" s="109">
        <v>293291000</v>
      </c>
      <c r="O19" s="110">
        <v>325749695</v>
      </c>
      <c r="P19" s="109">
        <f t="shared" ref="P19:P26" si="9">$H19      +$J19      +$L19      +$N19</f>
        <v>1241673000</v>
      </c>
      <c r="Q19" s="110">
        <f t="shared" ref="Q19:Q26" si="10">$I19      +$K19      +$M19      +$O19</f>
        <v>1184110262</v>
      </c>
      <c r="R19" s="54">
        <f t="shared" ref="R19:R26" si="11">IF(($L19      =0),0,((($N19      -$L19      )/$L19      )*100))</f>
        <v>29.050724255064502</v>
      </c>
      <c r="S19" s="55">
        <f t="shared" ref="S19:S26" si="12">IF(($M19      =0),0,((($O19      -$M19      )/$M19      )*100))</f>
        <v>34.967310513891242</v>
      </c>
      <c r="T19" s="54">
        <f t="shared" ref="T19:T25" si="13">IF(($E19      =0),0,(($P19      /$E19      )*100))</f>
        <v>97.148845877597779</v>
      </c>
      <c r="U19" s="56">
        <f t="shared" ref="U19:U25" si="14">IF(($E19      =0),0,(($Q19      /$E19      )*100))</f>
        <v>92.645121014244424</v>
      </c>
      <c r="V19" s="109">
        <v>535000</v>
      </c>
      <c r="W19" s="110">
        <v>535000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1</v>
      </c>
      <c r="G20" s="110" t="s">
        <v>1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1</v>
      </c>
      <c r="W20" s="110" t="s">
        <v>1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1</v>
      </c>
      <c r="G21" s="110" t="s">
        <v>1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1</v>
      </c>
      <c r="W21" s="110" t="s">
        <v>1</v>
      </c>
    </row>
    <row r="22" spans="1:23" ht="13" customHeight="1" x14ac:dyDescent="0.3">
      <c r="A22" s="53" t="s">
        <v>49</v>
      </c>
      <c r="B22" s="108">
        <v>199160000</v>
      </c>
      <c r="C22" s="108">
        <v>116894000</v>
      </c>
      <c r="D22" s="108"/>
      <c r="E22" s="108">
        <f t="shared" si="8"/>
        <v>316054000</v>
      </c>
      <c r="F22" s="109">
        <v>316054000</v>
      </c>
      <c r="G22" s="110">
        <v>395054000</v>
      </c>
      <c r="H22" s="109">
        <v>2993000</v>
      </c>
      <c r="I22" s="110">
        <v>5249224</v>
      </c>
      <c r="J22" s="109">
        <v>29202000</v>
      </c>
      <c r="K22" s="110">
        <v>56202279</v>
      </c>
      <c r="L22" s="109">
        <v>55606000</v>
      </c>
      <c r="M22" s="110">
        <v>60788351</v>
      </c>
      <c r="N22" s="109">
        <v>47635000</v>
      </c>
      <c r="O22" s="110">
        <v>51311805</v>
      </c>
      <c r="P22" s="109">
        <f t="shared" si="9"/>
        <v>135436000</v>
      </c>
      <c r="Q22" s="110">
        <f t="shared" si="10"/>
        <v>173551659</v>
      </c>
      <c r="R22" s="54">
        <f t="shared" si="11"/>
        <v>-14.334784016113369</v>
      </c>
      <c r="S22" s="55">
        <f t="shared" si="12"/>
        <v>-15.58941120149813</v>
      </c>
      <c r="T22" s="54">
        <f t="shared" si="13"/>
        <v>42.852170831566752</v>
      </c>
      <c r="U22" s="56">
        <f t="shared" si="14"/>
        <v>54.912027375068817</v>
      </c>
      <c r="V22" s="109">
        <v>210826000</v>
      </c>
      <c r="W22" s="110">
        <v>78403000</v>
      </c>
    </row>
    <row r="23" spans="1:23" ht="13" customHeight="1" x14ac:dyDescent="0.3">
      <c r="A23" s="53" t="s">
        <v>50</v>
      </c>
      <c r="B23" s="108">
        <v>708974000</v>
      </c>
      <c r="C23" s="108">
        <v>1452141000</v>
      </c>
      <c r="D23" s="108"/>
      <c r="E23" s="108">
        <f t="shared" si="8"/>
        <v>2161115000</v>
      </c>
      <c r="F23" s="109">
        <v>2161115000</v>
      </c>
      <c r="G23" s="110">
        <v>2161115000</v>
      </c>
      <c r="H23" s="109">
        <v>29558000</v>
      </c>
      <c r="I23" s="110">
        <v>57911717</v>
      </c>
      <c r="J23" s="109">
        <v>137283000</v>
      </c>
      <c r="K23" s="110">
        <v>149436612</v>
      </c>
      <c r="L23" s="109">
        <v>126948000</v>
      </c>
      <c r="M23" s="110">
        <v>134657918</v>
      </c>
      <c r="N23" s="109">
        <v>122647000</v>
      </c>
      <c r="O23" s="110">
        <v>397573644</v>
      </c>
      <c r="P23" s="109">
        <f t="shared" si="9"/>
        <v>416436000</v>
      </c>
      <c r="Q23" s="110">
        <f t="shared" si="10"/>
        <v>739579891</v>
      </c>
      <c r="R23" s="54">
        <f t="shared" si="11"/>
        <v>-3.3880013863944294</v>
      </c>
      <c r="S23" s="55">
        <f t="shared" si="12"/>
        <v>195.24713429773954</v>
      </c>
      <c r="T23" s="54">
        <f t="shared" si="13"/>
        <v>19.269497458487862</v>
      </c>
      <c r="U23" s="56">
        <f t="shared" si="14"/>
        <v>34.222144170948795</v>
      </c>
      <c r="V23" s="109">
        <v>644139000</v>
      </c>
      <c r="W23" s="110">
        <v>191387000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1</v>
      </c>
      <c r="G24" s="110" t="s">
        <v>1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1</v>
      </c>
      <c r="W24" s="110" t="s">
        <v>1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1</v>
      </c>
      <c r="G25" s="110" t="s">
        <v>1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1</v>
      </c>
      <c r="W25" s="110" t="s">
        <v>1</v>
      </c>
    </row>
    <row r="26" spans="1:23" ht="13" customHeight="1" x14ac:dyDescent="0.3">
      <c r="A26" s="57" t="s">
        <v>44</v>
      </c>
      <c r="B26" s="111">
        <f>SUM(B19:B25)</f>
        <v>2186248000</v>
      </c>
      <c r="C26" s="111">
        <f>SUM(C19:C25)</f>
        <v>1569035000</v>
      </c>
      <c r="D26" s="111"/>
      <c r="E26" s="111">
        <f t="shared" si="8"/>
        <v>3755283000</v>
      </c>
      <c r="F26" s="112">
        <f t="shared" ref="F26:O26" si="15">SUM(F19:F25)</f>
        <v>3755283000</v>
      </c>
      <c r="G26" s="113">
        <f t="shared" si="15"/>
        <v>3826933000</v>
      </c>
      <c r="H26" s="112">
        <f t="shared" si="15"/>
        <v>291572000</v>
      </c>
      <c r="I26" s="113">
        <f t="shared" si="15"/>
        <v>286478804</v>
      </c>
      <c r="J26" s="112">
        <f t="shared" si="15"/>
        <v>628578000</v>
      </c>
      <c r="K26" s="113">
        <f t="shared" si="15"/>
        <v>599327082</v>
      </c>
      <c r="L26" s="112">
        <f t="shared" si="15"/>
        <v>409822000</v>
      </c>
      <c r="M26" s="113">
        <f t="shared" si="15"/>
        <v>436800782</v>
      </c>
      <c r="N26" s="112">
        <f t="shared" si="15"/>
        <v>463573000</v>
      </c>
      <c r="O26" s="113">
        <f t="shared" si="15"/>
        <v>774635144</v>
      </c>
      <c r="P26" s="112">
        <f t="shared" si="9"/>
        <v>1793545000</v>
      </c>
      <c r="Q26" s="113">
        <f t="shared" si="10"/>
        <v>2097241812</v>
      </c>
      <c r="R26" s="58">
        <f t="shared" si="11"/>
        <v>13.115694130622563</v>
      </c>
      <c r="S26" s="59">
        <f t="shared" si="12"/>
        <v>77.342893126963304</v>
      </c>
      <c r="T26" s="58">
        <f>IF(($E26-$E21-$E25)   =0,0,($P26   /($E26-$E21-$E25)   )*100)</f>
        <v>47.760581559365832</v>
      </c>
      <c r="U26" s="60">
        <f>IF(($E26-$E21-$E25)   =0,0,($Q26   /($E26-$E21-$E25)   )*100)</f>
        <v>55.847769981649854</v>
      </c>
      <c r="V26" s="112">
        <f>SUM(V19:V25)</f>
        <v>855500000</v>
      </c>
      <c r="W26" s="113">
        <f>SUM(W19:W25)</f>
        <v>270325000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1</v>
      </c>
      <c r="G28" s="110" t="s">
        <v>1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1</v>
      </c>
      <c r="W28" s="110" t="s">
        <v>1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1</v>
      </c>
      <c r="G29" s="110" t="s">
        <v>1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1</v>
      </c>
      <c r="W29" s="110" t="s">
        <v>1</v>
      </c>
    </row>
    <row r="30" spans="1:23" ht="13" customHeight="1" x14ac:dyDescent="0.3">
      <c r="A30" s="53" t="s">
        <v>56</v>
      </c>
      <c r="B30" s="108">
        <v>7241074000</v>
      </c>
      <c r="C30" s="108">
        <v>303000000</v>
      </c>
      <c r="D30" s="108"/>
      <c r="E30" s="108">
        <f>$B30      +$C30      +$D30</f>
        <v>7544074000</v>
      </c>
      <c r="F30" s="109">
        <v>7544074000</v>
      </c>
      <c r="G30" s="110">
        <v>6990434000</v>
      </c>
      <c r="H30" s="109">
        <v>744146000</v>
      </c>
      <c r="I30" s="110">
        <v>667431897</v>
      </c>
      <c r="J30" s="109">
        <v>1650108000</v>
      </c>
      <c r="K30" s="110">
        <v>1169871872</v>
      </c>
      <c r="L30" s="109">
        <v>1232195000</v>
      </c>
      <c r="M30" s="110">
        <v>889660727</v>
      </c>
      <c r="N30" s="109">
        <v>1386093000</v>
      </c>
      <c r="O30" s="110">
        <v>1532507474</v>
      </c>
      <c r="P30" s="109">
        <f>$H30      +$J30      +$L30      +$N30</f>
        <v>5012542000</v>
      </c>
      <c r="Q30" s="110">
        <f>$I30      +$K30      +$M30      +$O30</f>
        <v>4259471970</v>
      </c>
      <c r="R30" s="54">
        <f>IF(($L30      =0),0,((($N30      -$L30      )/$L30      )*100))</f>
        <v>12.48974391228661</v>
      </c>
      <c r="S30" s="55">
        <f>IF(($M30      =0),0,((($O30      -$M30      )/$M30      )*100))</f>
        <v>72.257516544281501</v>
      </c>
      <c r="T30" s="54">
        <f>IF(($E30      =0),0,(($P30      /$E30      )*100))</f>
        <v>66.44343626533886</v>
      </c>
      <c r="U30" s="56">
        <f>IF(($E30      =0),0,(($Q30      /$E30      )*100))</f>
        <v>56.461163689539632</v>
      </c>
      <c r="V30" s="109">
        <v>221988000</v>
      </c>
      <c r="W30" s="110" t="s">
        <v>1</v>
      </c>
    </row>
    <row r="31" spans="1:23" ht="13" customHeight="1" x14ac:dyDescent="0.3">
      <c r="A31" s="53" t="s">
        <v>57</v>
      </c>
      <c r="B31" s="108">
        <v>126051000</v>
      </c>
      <c r="C31" s="108"/>
      <c r="D31" s="108"/>
      <c r="E31" s="108">
        <f>$B31      +$C31      +$D31</f>
        <v>126051000</v>
      </c>
      <c r="F31" s="109">
        <v>126051000</v>
      </c>
      <c r="G31" s="110">
        <v>121078000</v>
      </c>
      <c r="H31" s="109">
        <v>17849000</v>
      </c>
      <c r="I31" s="110">
        <v>13823127</v>
      </c>
      <c r="J31" s="109">
        <v>36243000</v>
      </c>
      <c r="K31" s="110">
        <v>31838984</v>
      </c>
      <c r="L31" s="109">
        <v>33962000</v>
      </c>
      <c r="M31" s="110">
        <v>22796592</v>
      </c>
      <c r="N31" s="109">
        <v>26063000</v>
      </c>
      <c r="O31" s="110">
        <v>26548337</v>
      </c>
      <c r="P31" s="109">
        <f>$H31      +$J31      +$L31      +$N31</f>
        <v>114117000</v>
      </c>
      <c r="Q31" s="110">
        <f>$I31      +$K31      +$M31      +$O31</f>
        <v>95007040</v>
      </c>
      <c r="R31" s="54">
        <f>IF(($L31      =0),0,((($N31      -$L31      )/$L31      )*100))</f>
        <v>-23.258347564925504</v>
      </c>
      <c r="S31" s="55">
        <f>IF(($M31      =0),0,((($O31      -$M31      )/$M31      )*100))</f>
        <v>16.457481890275531</v>
      </c>
      <c r="T31" s="54">
        <f>IF(($E31      =0),0,(($P31      /$E31      )*100))</f>
        <v>90.53240355094367</v>
      </c>
      <c r="U31" s="56">
        <f>IF(($E31      =0),0,(($Q31      /$E31      )*100))</f>
        <v>75.371905022570232</v>
      </c>
      <c r="V31" s="109">
        <v>1161000</v>
      </c>
      <c r="W31" s="110" t="s">
        <v>1</v>
      </c>
    </row>
    <row r="32" spans="1:23" ht="13" customHeight="1" x14ac:dyDescent="0.3">
      <c r="A32" s="57" t="s">
        <v>44</v>
      </c>
      <c r="B32" s="111">
        <f>SUM(B28:B31)</f>
        <v>7367125000</v>
      </c>
      <c r="C32" s="111">
        <f>SUM(C28:C31)</f>
        <v>303000000</v>
      </c>
      <c r="D32" s="111"/>
      <c r="E32" s="111">
        <f>$B32      +$C32      +$D32</f>
        <v>7670125000</v>
      </c>
      <c r="F32" s="112">
        <f t="shared" ref="F32:O32" si="16">SUM(F28:F31)</f>
        <v>7670125000</v>
      </c>
      <c r="G32" s="113">
        <f t="shared" si="16"/>
        <v>7111512000</v>
      </c>
      <c r="H32" s="112">
        <f t="shared" si="16"/>
        <v>761995000</v>
      </c>
      <c r="I32" s="113">
        <f t="shared" si="16"/>
        <v>681255024</v>
      </c>
      <c r="J32" s="112">
        <f t="shared" si="16"/>
        <v>1686351000</v>
      </c>
      <c r="K32" s="113">
        <f t="shared" si="16"/>
        <v>1201710856</v>
      </c>
      <c r="L32" s="112">
        <f t="shared" si="16"/>
        <v>1266157000</v>
      </c>
      <c r="M32" s="113">
        <f t="shared" si="16"/>
        <v>912457319</v>
      </c>
      <c r="N32" s="112">
        <f t="shared" si="16"/>
        <v>1412156000</v>
      </c>
      <c r="O32" s="113">
        <f t="shared" si="16"/>
        <v>1559055811</v>
      </c>
      <c r="P32" s="112">
        <f>$H32      +$J32      +$L32      +$N32</f>
        <v>5126659000</v>
      </c>
      <c r="Q32" s="113">
        <f>$I32      +$K32      +$M32      +$O32</f>
        <v>4354479010</v>
      </c>
      <c r="R32" s="58">
        <f>IF(($L32      =0),0,((($N32      -$L32      )/$L32      )*100))</f>
        <v>11.530876502676998</v>
      </c>
      <c r="S32" s="59">
        <f>IF(($M32      =0),0,((($O32      -$M32      )/$M32      )*100))</f>
        <v>70.863423256732077</v>
      </c>
      <c r="T32" s="58">
        <f>IF($E32   =0,0,($P32   /$E32   )*100)</f>
        <v>66.83931487426868</v>
      </c>
      <c r="U32" s="60">
        <f>IF($E32   =0,0,($Q32   /$E32   )*100)</f>
        <v>56.771943221264323</v>
      </c>
      <c r="V32" s="112">
        <f>SUM(V28:V31)</f>
        <v>223149000</v>
      </c>
      <c r="W32" s="113" t="s">
        <v>1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567281000</v>
      </c>
      <c r="C34" s="108"/>
      <c r="D34" s="108"/>
      <c r="E34" s="108">
        <f>$B34      +$C34      +$D34</f>
        <v>567281000</v>
      </c>
      <c r="F34" s="109">
        <v>567281000</v>
      </c>
      <c r="G34" s="110">
        <v>563551000</v>
      </c>
      <c r="H34" s="109">
        <v>115652000</v>
      </c>
      <c r="I34" s="110">
        <v>144338094</v>
      </c>
      <c r="J34" s="109">
        <v>147704000</v>
      </c>
      <c r="K34" s="110">
        <v>178148415</v>
      </c>
      <c r="L34" s="109">
        <v>98370000</v>
      </c>
      <c r="M34" s="110">
        <v>121170602</v>
      </c>
      <c r="N34" s="109">
        <v>56964000</v>
      </c>
      <c r="O34" s="110">
        <v>76403734</v>
      </c>
      <c r="P34" s="109">
        <f>$H34      +$J34      +$L34      +$N34</f>
        <v>418690000</v>
      </c>
      <c r="Q34" s="110">
        <f>$I34      +$K34      +$M34      +$O34</f>
        <v>520060845</v>
      </c>
      <c r="R34" s="54">
        <f>IF(($L34      =0),0,((($N34      -$L34      )/$L34      )*100))</f>
        <v>-42.092101250381212</v>
      </c>
      <c r="S34" s="55">
        <f>IF(($M34      =0),0,((($O34      -$M34      )/$M34      )*100))</f>
        <v>-36.945321110148484</v>
      </c>
      <c r="T34" s="54">
        <f>IF(($E34      =0),0,(($P34      /$E34      )*100))</f>
        <v>73.806455707136323</v>
      </c>
      <c r="U34" s="56">
        <f>IF(($E34      =0),0,(($Q34      /$E34      )*100))</f>
        <v>91.676055605599345</v>
      </c>
      <c r="V34" s="109">
        <v>384000</v>
      </c>
      <c r="W34" s="110">
        <v>384000</v>
      </c>
    </row>
    <row r="35" spans="1:23" ht="13" customHeight="1" x14ac:dyDescent="0.3">
      <c r="A35" s="57" t="s">
        <v>44</v>
      </c>
      <c r="B35" s="111">
        <f>B34</f>
        <v>567281000</v>
      </c>
      <c r="C35" s="111">
        <f>C34</f>
        <v>0</v>
      </c>
      <c r="D35" s="111"/>
      <c r="E35" s="111">
        <f>$B35      +$C35      +$D35</f>
        <v>567281000</v>
      </c>
      <c r="F35" s="112">
        <f t="shared" ref="F35:O35" si="17">F34</f>
        <v>567281000</v>
      </c>
      <c r="G35" s="113">
        <f t="shared" si="17"/>
        <v>563551000</v>
      </c>
      <c r="H35" s="112">
        <f t="shared" si="17"/>
        <v>115652000</v>
      </c>
      <c r="I35" s="113">
        <f t="shared" si="17"/>
        <v>144338094</v>
      </c>
      <c r="J35" s="112">
        <f t="shared" si="17"/>
        <v>147704000</v>
      </c>
      <c r="K35" s="113">
        <f t="shared" si="17"/>
        <v>178148415</v>
      </c>
      <c r="L35" s="112">
        <f t="shared" si="17"/>
        <v>98370000</v>
      </c>
      <c r="M35" s="113">
        <f t="shared" si="17"/>
        <v>121170602</v>
      </c>
      <c r="N35" s="112">
        <f t="shared" si="17"/>
        <v>56964000</v>
      </c>
      <c r="O35" s="113">
        <f t="shared" si="17"/>
        <v>76403734</v>
      </c>
      <c r="P35" s="112">
        <f>$H35      +$J35      +$L35      +$N35</f>
        <v>418690000</v>
      </c>
      <c r="Q35" s="113">
        <f>$I35      +$K35      +$M35      +$O35</f>
        <v>520060845</v>
      </c>
      <c r="R35" s="58">
        <f>IF(($L35      =0),0,((($N35      -$L35      )/$L35      )*100))</f>
        <v>-42.092101250381212</v>
      </c>
      <c r="S35" s="59">
        <f>IF(($M35      =0),0,((($O35      -$M35      )/$M35      )*100))</f>
        <v>-36.945321110148484</v>
      </c>
      <c r="T35" s="58">
        <f>IF($E35   =0,0,($P35   /$E35   )*100)</f>
        <v>73.806455707136323</v>
      </c>
      <c r="U35" s="60">
        <f>IF($E35   =0,0,($Q35   /$E35   )*100)</f>
        <v>91.676055605599345</v>
      </c>
      <c r="V35" s="112">
        <f>V34</f>
        <v>384000</v>
      </c>
      <c r="W35" s="113">
        <f>W34</f>
        <v>384000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1697076000</v>
      </c>
      <c r="C37" s="108"/>
      <c r="D37" s="108"/>
      <c r="E37" s="108">
        <f t="shared" ref="E37:E42" si="18">$B37      +$C37      +$D37</f>
        <v>1697076000</v>
      </c>
      <c r="F37" s="109">
        <v>1697076000</v>
      </c>
      <c r="G37" s="110">
        <v>1605656000</v>
      </c>
      <c r="H37" s="109">
        <v>336502000</v>
      </c>
      <c r="I37" s="110">
        <v>185380382</v>
      </c>
      <c r="J37" s="109">
        <v>459767000</v>
      </c>
      <c r="K37" s="110">
        <v>410171780</v>
      </c>
      <c r="L37" s="109">
        <v>265322000</v>
      </c>
      <c r="M37" s="110">
        <v>299075597</v>
      </c>
      <c r="N37" s="109">
        <v>259590000</v>
      </c>
      <c r="O37" s="110">
        <v>307834697</v>
      </c>
      <c r="P37" s="109">
        <f t="shared" ref="P37:P42" si="19">$H37      +$J37      +$L37      +$N37</f>
        <v>1321181000</v>
      </c>
      <c r="Q37" s="110">
        <f t="shared" ref="Q37:Q42" si="20">$I37      +$K37      +$M37      +$O37</f>
        <v>1202462456</v>
      </c>
      <c r="R37" s="54">
        <f t="shared" ref="R37:R42" si="21">IF(($L37      =0),0,((($N37      -$L37      )/$L37      )*100))</f>
        <v>-2.1603937856642119</v>
      </c>
      <c r="S37" s="55">
        <f t="shared" ref="S37:S42" si="22">IF(($M37      =0),0,((($O37      -$M37      )/$M37      )*100))</f>
        <v>2.9287244054218173</v>
      </c>
      <c r="T37" s="54">
        <f>IF(($E37      =0),0,(($P37      /$E37      )*100))</f>
        <v>77.850432155071431</v>
      </c>
      <c r="U37" s="56">
        <f>IF(($E37      =0),0,(($Q37      /$E37      )*100))</f>
        <v>70.854956171674104</v>
      </c>
      <c r="V37" s="109">
        <v>37270000</v>
      </c>
      <c r="W37" s="110">
        <v>10191000</v>
      </c>
    </row>
    <row r="38" spans="1:23" ht="13" customHeight="1" x14ac:dyDescent="0.3">
      <c r="A38" s="53" t="s">
        <v>62</v>
      </c>
      <c r="B38" s="108">
        <v>2274401000</v>
      </c>
      <c r="C38" s="108"/>
      <c r="D38" s="108"/>
      <c r="E38" s="108">
        <f t="shared" si="18"/>
        <v>2274401000</v>
      </c>
      <c r="F38" s="109">
        <v>2274401000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>IF(($E38      =0),0,(($P38      /$E38      )*100))</f>
        <v>0</v>
      </c>
      <c r="U38" s="56">
        <f>IF(($E38      =0),0,(($Q38      /$E38      )*100))</f>
        <v>0</v>
      </c>
      <c r="V38" s="109" t="s">
        <v>1</v>
      </c>
      <c r="W38" s="110" t="s">
        <v>1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1</v>
      </c>
      <c r="G39" s="110" t="s">
        <v>1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>IF(($E39      =0),0,(($P39      /$E39      )*100))</f>
        <v>0</v>
      </c>
      <c r="U39" s="56">
        <f>IF(($E39      =0),0,(($Q39      /$E39      )*100))</f>
        <v>0</v>
      </c>
      <c r="V39" s="109" t="s">
        <v>1</v>
      </c>
      <c r="W39" s="110" t="s">
        <v>1</v>
      </c>
    </row>
    <row r="40" spans="1:23" ht="13" customHeight="1" x14ac:dyDescent="0.3">
      <c r="A40" s="53" t="s">
        <v>64</v>
      </c>
      <c r="B40" s="108">
        <v>246260000</v>
      </c>
      <c r="C40" s="108"/>
      <c r="D40" s="108"/>
      <c r="E40" s="108">
        <f t="shared" si="18"/>
        <v>246260000</v>
      </c>
      <c r="F40" s="109">
        <v>246260000</v>
      </c>
      <c r="G40" s="110">
        <v>224360000</v>
      </c>
      <c r="H40" s="109">
        <v>42000</v>
      </c>
      <c r="I40" s="110">
        <v>11231352</v>
      </c>
      <c r="J40" s="109">
        <v>81252000</v>
      </c>
      <c r="K40" s="110">
        <v>51793766</v>
      </c>
      <c r="L40" s="109">
        <v>60724000</v>
      </c>
      <c r="M40" s="110">
        <v>67749963</v>
      </c>
      <c r="N40" s="109">
        <v>28906000</v>
      </c>
      <c r="O40" s="110">
        <v>39460496</v>
      </c>
      <c r="P40" s="109">
        <f t="shared" si="19"/>
        <v>170924000</v>
      </c>
      <c r="Q40" s="110">
        <f t="shared" si="20"/>
        <v>170235577</v>
      </c>
      <c r="R40" s="54">
        <f t="shared" si="21"/>
        <v>-52.397734009617281</v>
      </c>
      <c r="S40" s="55">
        <f t="shared" si="22"/>
        <v>-41.755693652555941</v>
      </c>
      <c r="T40" s="54">
        <f>IF(($E40      =0),0,(($P40      /$E40      )*100))</f>
        <v>69.407942824656871</v>
      </c>
      <c r="U40" s="56">
        <f>IF(($E40      =0),0,(($Q40      /$E40      )*100))</f>
        <v>69.128391537399494</v>
      </c>
      <c r="V40" s="109">
        <v>438000</v>
      </c>
      <c r="W40" s="110" t="s">
        <v>1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1</v>
      </c>
      <c r="G41" s="110" t="s">
        <v>1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>IF(($E41      =0),0,(($P41      /$E41      )*100))</f>
        <v>0</v>
      </c>
      <c r="U41" s="56">
        <f>IF(($E41      =0),0,(($Q41      /$E41      )*100))</f>
        <v>0</v>
      </c>
      <c r="V41" s="109" t="s">
        <v>1</v>
      </c>
      <c r="W41" s="110" t="s">
        <v>1</v>
      </c>
    </row>
    <row r="42" spans="1:23" ht="13" customHeight="1" x14ac:dyDescent="0.3">
      <c r="A42" s="57" t="s">
        <v>44</v>
      </c>
      <c r="B42" s="111">
        <f>SUM(B37:B41)</f>
        <v>4217737000</v>
      </c>
      <c r="C42" s="111">
        <f>SUM(C37:C41)</f>
        <v>0</v>
      </c>
      <c r="D42" s="111"/>
      <c r="E42" s="111">
        <f t="shared" si="18"/>
        <v>4217737000</v>
      </c>
      <c r="F42" s="112">
        <f t="shared" ref="F42:O42" si="23">SUM(F37:F41)</f>
        <v>4217737000</v>
      </c>
      <c r="G42" s="113">
        <f t="shared" si="23"/>
        <v>1830016000</v>
      </c>
      <c r="H42" s="112">
        <f t="shared" si="23"/>
        <v>336544000</v>
      </c>
      <c r="I42" s="113">
        <f t="shared" si="23"/>
        <v>196611734</v>
      </c>
      <c r="J42" s="112">
        <f t="shared" si="23"/>
        <v>541019000</v>
      </c>
      <c r="K42" s="113">
        <f t="shared" si="23"/>
        <v>461965546</v>
      </c>
      <c r="L42" s="112">
        <f t="shared" si="23"/>
        <v>326046000</v>
      </c>
      <c r="M42" s="113">
        <f t="shared" si="23"/>
        <v>366825560</v>
      </c>
      <c r="N42" s="112">
        <f t="shared" si="23"/>
        <v>288496000</v>
      </c>
      <c r="O42" s="113">
        <f t="shared" si="23"/>
        <v>347295193</v>
      </c>
      <c r="P42" s="112">
        <f t="shared" si="19"/>
        <v>1492105000</v>
      </c>
      <c r="Q42" s="113">
        <f t="shared" si="20"/>
        <v>1372698033</v>
      </c>
      <c r="R42" s="58">
        <f t="shared" si="21"/>
        <v>-11.516779840881348</v>
      </c>
      <c r="S42" s="59">
        <f t="shared" si="22"/>
        <v>-5.3241565282419252</v>
      </c>
      <c r="T42" s="58">
        <f>IF((+$E37+$E40) =0,0,(P42   /(+$E37+$E40) )*100)</f>
        <v>76.780597899694129</v>
      </c>
      <c r="U42" s="60">
        <f>IF((+$E37+$E40) =0,0,(Q42   /(+$E37+$E40) )*100)</f>
        <v>70.636165490682004</v>
      </c>
      <c r="V42" s="112">
        <f>SUM(V37:V41)</f>
        <v>37708000</v>
      </c>
      <c r="W42" s="113">
        <f>SUM(W37:W41)</f>
        <v>10191000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4">$B44      +$C44      +$D44</f>
        <v>0</v>
      </c>
      <c r="F44" s="109" t="s">
        <v>1</v>
      </c>
      <c r="G44" s="110" t="s">
        <v>1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5">$H44      +$J44      +$L44      +$N44</f>
        <v>0</v>
      </c>
      <c r="Q44" s="110">
        <f t="shared" ref="Q44:Q55" si="26">$I44      +$K44      +$M44      +$O44</f>
        <v>0</v>
      </c>
      <c r="R44" s="54">
        <f t="shared" ref="R44:R55" si="27">IF(($L44      =0),0,((($N44      -$L44      )/$L44      )*100))</f>
        <v>0</v>
      </c>
      <c r="S44" s="55">
        <f t="shared" ref="S44:S55" si="28">IF(($M44      =0),0,((($O44      -$M44      )/$M44      )*100))</f>
        <v>0</v>
      </c>
      <c r="T44" s="54">
        <f t="shared" ref="T44:T54" si="29">IF(($E44      =0),0,(($P44      /$E44      )*100))</f>
        <v>0</v>
      </c>
      <c r="U44" s="56">
        <f t="shared" ref="U44:U54" si="30">IF(($E44      =0),0,(($Q44      /$E44      )*100))</f>
        <v>0</v>
      </c>
      <c r="V44" s="109" t="s">
        <v>1</v>
      </c>
      <c r="W44" s="110" t="s">
        <v>1</v>
      </c>
    </row>
    <row r="45" spans="1:23" ht="13" customHeight="1" x14ac:dyDescent="0.3">
      <c r="A45" s="53" t="s">
        <v>68</v>
      </c>
      <c r="B45" s="108">
        <v>3756930000</v>
      </c>
      <c r="C45" s="108"/>
      <c r="D45" s="108"/>
      <c r="E45" s="108">
        <f t="shared" si="24"/>
        <v>3756930000</v>
      </c>
      <c r="F45" s="109">
        <v>3756930000</v>
      </c>
      <c r="G45" s="110">
        <v>3544930000</v>
      </c>
      <c r="H45" s="109">
        <v>494855000</v>
      </c>
      <c r="I45" s="110">
        <v>347715184</v>
      </c>
      <c r="J45" s="109">
        <v>911553000</v>
      </c>
      <c r="K45" s="110">
        <v>699211300</v>
      </c>
      <c r="L45" s="109">
        <v>587960000</v>
      </c>
      <c r="M45" s="110">
        <v>478611509</v>
      </c>
      <c r="N45" s="109">
        <v>1001282000</v>
      </c>
      <c r="O45" s="110">
        <v>872903902</v>
      </c>
      <c r="P45" s="109">
        <f t="shared" si="25"/>
        <v>2995650000</v>
      </c>
      <c r="Q45" s="110">
        <f t="shared" si="26"/>
        <v>2398441895</v>
      </c>
      <c r="R45" s="54">
        <f t="shared" si="27"/>
        <v>70.297639295190152</v>
      </c>
      <c r="S45" s="55">
        <f t="shared" si="28"/>
        <v>82.382555702395365</v>
      </c>
      <c r="T45" s="54">
        <f t="shared" si="29"/>
        <v>79.736646676941021</v>
      </c>
      <c r="U45" s="56">
        <f t="shared" si="30"/>
        <v>63.840473338603601</v>
      </c>
      <c r="V45" s="109">
        <v>31676000</v>
      </c>
      <c r="W45" s="110" t="s">
        <v>1</v>
      </c>
    </row>
    <row r="46" spans="1:23" ht="13" customHeight="1" x14ac:dyDescent="0.3">
      <c r="A46" s="53" t="s">
        <v>69</v>
      </c>
      <c r="B46" s="108">
        <v>3226507000</v>
      </c>
      <c r="C46" s="108"/>
      <c r="D46" s="108"/>
      <c r="E46" s="108">
        <f t="shared" si="24"/>
        <v>3226507000</v>
      </c>
      <c r="F46" s="109">
        <v>3226507000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5"/>
        <v>0</v>
      </c>
      <c r="Q46" s="110">
        <f t="shared" si="26"/>
        <v>0</v>
      </c>
      <c r="R46" s="54">
        <f t="shared" si="27"/>
        <v>0</v>
      </c>
      <c r="S46" s="55">
        <f t="shared" si="28"/>
        <v>0</v>
      </c>
      <c r="T46" s="54">
        <f t="shared" si="29"/>
        <v>0</v>
      </c>
      <c r="U46" s="56">
        <f t="shared" si="30"/>
        <v>0</v>
      </c>
      <c r="V46" s="109" t="s">
        <v>1</v>
      </c>
      <c r="W46" s="110" t="s">
        <v>1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4"/>
        <v>0</v>
      </c>
      <c r="F47" s="109" t="s">
        <v>1</v>
      </c>
      <c r="G47" s="110" t="s">
        <v>1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5"/>
        <v>0</v>
      </c>
      <c r="Q47" s="110">
        <f t="shared" si="26"/>
        <v>0</v>
      </c>
      <c r="R47" s="54">
        <f t="shared" si="27"/>
        <v>0</v>
      </c>
      <c r="S47" s="55">
        <f t="shared" si="28"/>
        <v>0</v>
      </c>
      <c r="T47" s="54">
        <f t="shared" si="29"/>
        <v>0</v>
      </c>
      <c r="U47" s="56">
        <f t="shared" si="30"/>
        <v>0</v>
      </c>
      <c r="V47" s="109" t="s">
        <v>1</v>
      </c>
      <c r="W47" s="110" t="s">
        <v>1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4"/>
        <v>0</v>
      </c>
      <c r="F48" s="109" t="s">
        <v>1</v>
      </c>
      <c r="G48" s="110" t="s">
        <v>1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5"/>
        <v>0</v>
      </c>
      <c r="Q48" s="110">
        <f t="shared" si="26"/>
        <v>0</v>
      </c>
      <c r="R48" s="54">
        <f t="shared" si="27"/>
        <v>0</v>
      </c>
      <c r="S48" s="55">
        <f t="shared" si="28"/>
        <v>0</v>
      </c>
      <c r="T48" s="54">
        <f t="shared" si="29"/>
        <v>0</v>
      </c>
      <c r="U48" s="56">
        <f t="shared" si="30"/>
        <v>0</v>
      </c>
      <c r="V48" s="109" t="s">
        <v>1</v>
      </c>
      <c r="W48" s="110" t="s">
        <v>1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4"/>
        <v>0</v>
      </c>
      <c r="F49" s="109" t="s">
        <v>1</v>
      </c>
      <c r="G49" s="110" t="s">
        <v>1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5"/>
        <v>0</v>
      </c>
      <c r="Q49" s="110">
        <f t="shared" si="26"/>
        <v>0</v>
      </c>
      <c r="R49" s="54">
        <f t="shared" si="27"/>
        <v>0</v>
      </c>
      <c r="S49" s="55">
        <f t="shared" si="28"/>
        <v>0</v>
      </c>
      <c r="T49" s="54">
        <f t="shared" si="29"/>
        <v>0</v>
      </c>
      <c r="U49" s="56">
        <f t="shared" si="30"/>
        <v>0</v>
      </c>
      <c r="V49" s="109" t="s">
        <v>1</v>
      </c>
      <c r="W49" s="110" t="s">
        <v>1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4"/>
        <v>0</v>
      </c>
      <c r="F50" s="109" t="s">
        <v>1</v>
      </c>
      <c r="G50" s="110" t="s">
        <v>1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5"/>
        <v>0</v>
      </c>
      <c r="Q50" s="110">
        <f t="shared" si="26"/>
        <v>0</v>
      </c>
      <c r="R50" s="54">
        <f t="shared" si="27"/>
        <v>0</v>
      </c>
      <c r="S50" s="55">
        <f t="shared" si="28"/>
        <v>0</v>
      </c>
      <c r="T50" s="54">
        <f t="shared" si="29"/>
        <v>0</v>
      </c>
      <c r="U50" s="56">
        <f t="shared" si="30"/>
        <v>0</v>
      </c>
      <c r="V50" s="109" t="s">
        <v>1</v>
      </c>
      <c r="W50" s="110" t="s">
        <v>1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4"/>
        <v>0</v>
      </c>
      <c r="F51" s="109" t="s">
        <v>1</v>
      </c>
      <c r="G51" s="110" t="s">
        <v>1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5"/>
        <v>0</v>
      </c>
      <c r="Q51" s="110">
        <f t="shared" si="26"/>
        <v>0</v>
      </c>
      <c r="R51" s="54">
        <f t="shared" si="27"/>
        <v>0</v>
      </c>
      <c r="S51" s="55">
        <f t="shared" si="28"/>
        <v>0</v>
      </c>
      <c r="T51" s="54">
        <f t="shared" si="29"/>
        <v>0</v>
      </c>
      <c r="U51" s="56">
        <f t="shared" si="30"/>
        <v>0</v>
      </c>
      <c r="V51" s="109" t="s">
        <v>1</v>
      </c>
      <c r="W51" s="110" t="s">
        <v>1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4"/>
        <v>0</v>
      </c>
      <c r="F52" s="109" t="s">
        <v>1</v>
      </c>
      <c r="G52" s="110" t="s">
        <v>1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5"/>
        <v>0</v>
      </c>
      <c r="Q52" s="110">
        <f t="shared" si="26"/>
        <v>0</v>
      </c>
      <c r="R52" s="54">
        <f t="shared" si="27"/>
        <v>0</v>
      </c>
      <c r="S52" s="55">
        <f t="shared" si="28"/>
        <v>0</v>
      </c>
      <c r="T52" s="54">
        <f t="shared" si="29"/>
        <v>0</v>
      </c>
      <c r="U52" s="56">
        <f t="shared" si="30"/>
        <v>0</v>
      </c>
      <c r="V52" s="109" t="s">
        <v>1</v>
      </c>
      <c r="W52" s="110" t="s">
        <v>1</v>
      </c>
    </row>
    <row r="53" spans="1:23" ht="13" customHeight="1" x14ac:dyDescent="0.3">
      <c r="A53" s="53" t="s">
        <v>76</v>
      </c>
      <c r="B53" s="108">
        <v>4218561000</v>
      </c>
      <c r="C53" s="108"/>
      <c r="D53" s="108"/>
      <c r="E53" s="108">
        <f t="shared" si="24"/>
        <v>4218561000</v>
      </c>
      <c r="F53" s="109">
        <v>4218561000</v>
      </c>
      <c r="G53" s="110">
        <v>3999254000</v>
      </c>
      <c r="H53" s="109">
        <v>852855000</v>
      </c>
      <c r="I53" s="110">
        <v>467192703</v>
      </c>
      <c r="J53" s="109">
        <v>1169745000</v>
      </c>
      <c r="K53" s="110">
        <v>1145375681</v>
      </c>
      <c r="L53" s="109">
        <v>700922000</v>
      </c>
      <c r="M53" s="110">
        <v>704973546</v>
      </c>
      <c r="N53" s="109">
        <v>918313000</v>
      </c>
      <c r="O53" s="110">
        <v>711379068</v>
      </c>
      <c r="P53" s="109">
        <f t="shared" si="25"/>
        <v>3641835000</v>
      </c>
      <c r="Q53" s="110">
        <f t="shared" si="26"/>
        <v>3028920998</v>
      </c>
      <c r="R53" s="54">
        <f t="shared" si="27"/>
        <v>31.015005949306769</v>
      </c>
      <c r="S53" s="55">
        <f t="shared" si="28"/>
        <v>0.90861877532068414</v>
      </c>
      <c r="T53" s="54">
        <f t="shared" si="29"/>
        <v>86.328845310047669</v>
      </c>
      <c r="U53" s="56">
        <f t="shared" si="30"/>
        <v>71.79986251235907</v>
      </c>
      <c r="V53" s="109">
        <v>99844000</v>
      </c>
      <c r="W53" s="110">
        <v>6439000</v>
      </c>
    </row>
    <row r="54" spans="1:23" ht="13" customHeight="1" x14ac:dyDescent="0.3">
      <c r="A54" s="53" t="s">
        <v>77</v>
      </c>
      <c r="B54" s="108">
        <v>1118932000</v>
      </c>
      <c r="C54" s="108"/>
      <c r="D54" s="108"/>
      <c r="E54" s="108">
        <f t="shared" si="24"/>
        <v>1118932000</v>
      </c>
      <c r="F54" s="109">
        <v>1118932000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5"/>
        <v>0</v>
      </c>
      <c r="Q54" s="110">
        <f t="shared" si="26"/>
        <v>0</v>
      </c>
      <c r="R54" s="54">
        <f t="shared" si="27"/>
        <v>0</v>
      </c>
      <c r="S54" s="55">
        <f t="shared" si="28"/>
        <v>0</v>
      </c>
      <c r="T54" s="54">
        <f t="shared" si="29"/>
        <v>0</v>
      </c>
      <c r="U54" s="56">
        <f t="shared" si="30"/>
        <v>0</v>
      </c>
      <c r="V54" s="109" t="s">
        <v>1</v>
      </c>
      <c r="W54" s="110" t="s">
        <v>1</v>
      </c>
    </row>
    <row r="55" spans="1:23" ht="13" customHeight="1" x14ac:dyDescent="0.3">
      <c r="A55" s="57" t="s">
        <v>44</v>
      </c>
      <c r="B55" s="111">
        <f>SUM(B44:B54)</f>
        <v>12320930000</v>
      </c>
      <c r="C55" s="111">
        <f>SUM(C44:C54)</f>
        <v>0</v>
      </c>
      <c r="D55" s="111"/>
      <c r="E55" s="111">
        <f t="shared" si="24"/>
        <v>12320930000</v>
      </c>
      <c r="F55" s="112">
        <f t="shared" ref="F55:O55" si="31">SUM(F44:F54)</f>
        <v>12320930000</v>
      </c>
      <c r="G55" s="113">
        <f t="shared" si="31"/>
        <v>7544184000</v>
      </c>
      <c r="H55" s="112">
        <f t="shared" si="31"/>
        <v>1347710000</v>
      </c>
      <c r="I55" s="113">
        <f t="shared" si="31"/>
        <v>814907887</v>
      </c>
      <c r="J55" s="112">
        <f t="shared" si="31"/>
        <v>2081298000</v>
      </c>
      <c r="K55" s="113">
        <f t="shared" si="31"/>
        <v>1844586981</v>
      </c>
      <c r="L55" s="112">
        <f t="shared" si="31"/>
        <v>1288882000</v>
      </c>
      <c r="M55" s="113">
        <f t="shared" si="31"/>
        <v>1183585055</v>
      </c>
      <c r="N55" s="112">
        <f t="shared" si="31"/>
        <v>1919595000</v>
      </c>
      <c r="O55" s="113">
        <f t="shared" si="31"/>
        <v>1584282970</v>
      </c>
      <c r="P55" s="112">
        <f t="shared" si="25"/>
        <v>6637485000</v>
      </c>
      <c r="Q55" s="113">
        <f t="shared" si="26"/>
        <v>5427362893</v>
      </c>
      <c r="R55" s="58">
        <f t="shared" si="27"/>
        <v>48.934890858899415</v>
      </c>
      <c r="S55" s="59">
        <f t="shared" si="28"/>
        <v>33.854593998738856</v>
      </c>
      <c r="T55" s="58">
        <f>IF((+$E45+$E47+$E49+$E50+$E53) =0,0,(P55   /(+$E45+$E47+$E49+$E50+$E53) )*100)</f>
        <v>83.223528181525126</v>
      </c>
      <c r="U55" s="60">
        <f>IF((+$E45+$E47+$E49+$E50+$E53) =0,0,(Q55   /(+$E45+$E47+$E49+$E50+$E53) )*100)</f>
        <v>68.050517428958287</v>
      </c>
      <c r="V55" s="112">
        <f>SUM(V44:V54)</f>
        <v>131520000</v>
      </c>
      <c r="W55" s="113">
        <f>SUM(W44:W54)</f>
        <v>6439000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1</v>
      </c>
      <c r="G57" s="110" t="s">
        <v>1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1</v>
      </c>
      <c r="W57" s="110" t="s">
        <v>1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1</v>
      </c>
      <c r="G58" s="110" t="s">
        <v>1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1</v>
      </c>
      <c r="W58" s="110" t="s">
        <v>1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1</v>
      </c>
      <c r="G59" s="110" t="s">
        <v>1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1</v>
      </c>
      <c r="W59" s="110" t="s">
        <v>1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1</v>
      </c>
      <c r="G60" s="110" t="s">
        <v>1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1</v>
      </c>
      <c r="W60" s="110" t="s">
        <v>1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1</v>
      </c>
      <c r="G61" s="119" t="s">
        <v>1</v>
      </c>
      <c r="H61" s="118">
        <f t="shared" ref="H61:O61" si="32">SUM(H57:H60)</f>
        <v>0</v>
      </c>
      <c r="I61" s="119">
        <f t="shared" si="32"/>
        <v>0</v>
      </c>
      <c r="J61" s="118">
        <f t="shared" si="32"/>
        <v>0</v>
      </c>
      <c r="K61" s="119">
        <f t="shared" si="32"/>
        <v>0</v>
      </c>
      <c r="L61" s="118">
        <f t="shared" si="32"/>
        <v>0</v>
      </c>
      <c r="M61" s="119">
        <f t="shared" si="32"/>
        <v>0</v>
      </c>
      <c r="N61" s="118">
        <f t="shared" si="32"/>
        <v>0</v>
      </c>
      <c r="O61" s="119">
        <f t="shared" si="32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1</v>
      </c>
      <c r="W61" s="119" t="s">
        <v>1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3">$B63      +$C63      +$D63</f>
        <v>0</v>
      </c>
      <c r="F63" s="109" t="s">
        <v>1</v>
      </c>
      <c r="G63" s="110" t="s">
        <v>1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4">$H63      +$J63      +$L63      +$N63</f>
        <v>0</v>
      </c>
      <c r="Q63" s="110">
        <f t="shared" ref="Q63:Q69" si="35">$I63      +$K63      +$M63      +$O63</f>
        <v>0</v>
      </c>
      <c r="R63" s="54">
        <f t="shared" ref="R63:R69" si="36">IF(($L63      =0),0,((($N63      -$L63      )/$L63      )*100))</f>
        <v>0</v>
      </c>
      <c r="S63" s="55">
        <f t="shared" ref="S63:S69" si="37">IF(($M63      =0),0,((($O63      -$M63      )/$M63      )*100))</f>
        <v>0</v>
      </c>
      <c r="T63" s="54">
        <f>IF(($E63      =0),0,(($P63      /$E63      )*100))</f>
        <v>0</v>
      </c>
      <c r="U63" s="56">
        <f>IF(($E63      =0),0,(($Q63      /$E63      )*100))</f>
        <v>0</v>
      </c>
      <c r="V63" s="109" t="s">
        <v>1</v>
      </c>
      <c r="W63" s="110" t="s">
        <v>1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3"/>
        <v>0</v>
      </c>
      <c r="F64" s="109" t="s">
        <v>1</v>
      </c>
      <c r="G64" s="110" t="s">
        <v>1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4"/>
        <v>0</v>
      </c>
      <c r="Q64" s="110">
        <f t="shared" si="35"/>
        <v>0</v>
      </c>
      <c r="R64" s="54">
        <f t="shared" si="36"/>
        <v>0</v>
      </c>
      <c r="S64" s="55">
        <f t="shared" si="37"/>
        <v>0</v>
      </c>
      <c r="T64" s="54">
        <f>IF(($E64      =0),0,(($P64      /$E64      )*100))</f>
        <v>0</v>
      </c>
      <c r="U64" s="56">
        <f>IF(($E64      =0),0,(($Q64      /$E64      )*100))</f>
        <v>0</v>
      </c>
      <c r="V64" s="109" t="s">
        <v>1</v>
      </c>
      <c r="W64" s="110" t="s">
        <v>1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3"/>
        <v>0</v>
      </c>
      <c r="F65" s="109" t="s">
        <v>1</v>
      </c>
      <c r="G65" s="110" t="s">
        <v>1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4"/>
        <v>0</v>
      </c>
      <c r="Q65" s="110">
        <f t="shared" si="35"/>
        <v>0</v>
      </c>
      <c r="R65" s="54">
        <f t="shared" si="36"/>
        <v>0</v>
      </c>
      <c r="S65" s="55">
        <f t="shared" si="37"/>
        <v>0</v>
      </c>
      <c r="T65" s="54">
        <f>IF(($E65      =0),0,(($P65      /$E65      )*100))</f>
        <v>0</v>
      </c>
      <c r="U65" s="56">
        <f>IF(($E65      =0),0,(($Q65      /$E65      )*100))</f>
        <v>0</v>
      </c>
      <c r="V65" s="109" t="s">
        <v>1</v>
      </c>
      <c r="W65" s="110" t="s">
        <v>1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3"/>
        <v>0</v>
      </c>
      <c r="F66" s="109" t="s">
        <v>1</v>
      </c>
      <c r="G66" s="110" t="s">
        <v>1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4"/>
        <v>0</v>
      </c>
      <c r="Q66" s="110">
        <f t="shared" si="35"/>
        <v>0</v>
      </c>
      <c r="R66" s="54">
        <f t="shared" si="36"/>
        <v>0</v>
      </c>
      <c r="S66" s="55">
        <f t="shared" si="37"/>
        <v>0</v>
      </c>
      <c r="T66" s="54">
        <f>IF(($E66      =0),0,(($P66      /$E66      )*100))</f>
        <v>0</v>
      </c>
      <c r="U66" s="56">
        <f>IF(($E66      =0),0,(($Q66      /$E66      )*100))</f>
        <v>0</v>
      </c>
      <c r="V66" s="109" t="s">
        <v>1</v>
      </c>
      <c r="W66" s="110" t="s">
        <v>1</v>
      </c>
    </row>
    <row r="67" spans="1:23" ht="13" customHeight="1" x14ac:dyDescent="0.3">
      <c r="A67" s="53" t="s">
        <v>88</v>
      </c>
      <c r="B67" s="108">
        <v>4717475000</v>
      </c>
      <c r="C67" s="108"/>
      <c r="D67" s="108"/>
      <c r="E67" s="108">
        <f t="shared" si="33"/>
        <v>4717475000</v>
      </c>
      <c r="F67" s="109">
        <v>4717475000</v>
      </c>
      <c r="G67" s="110">
        <v>4613726000</v>
      </c>
      <c r="H67" s="109">
        <v>632860000</v>
      </c>
      <c r="I67" s="110">
        <v>549917544</v>
      </c>
      <c r="J67" s="109">
        <v>1463160000</v>
      </c>
      <c r="K67" s="110">
        <v>1968996548</v>
      </c>
      <c r="L67" s="109">
        <v>704974000</v>
      </c>
      <c r="M67" s="110">
        <v>134770103</v>
      </c>
      <c r="N67" s="109">
        <v>1217778000</v>
      </c>
      <c r="O67" s="110">
        <v>1079974956</v>
      </c>
      <c r="P67" s="109">
        <f t="shared" si="34"/>
        <v>4018772000</v>
      </c>
      <c r="Q67" s="110">
        <f t="shared" si="35"/>
        <v>3733659151</v>
      </c>
      <c r="R67" s="54">
        <f t="shared" si="36"/>
        <v>72.740838669227514</v>
      </c>
      <c r="S67" s="55">
        <f t="shared" si="37"/>
        <v>701.34609379945334</v>
      </c>
      <c r="T67" s="54">
        <f>IF(($E67      =0),0,(($P67      /$E67      )*100))</f>
        <v>85.18904710676793</v>
      </c>
      <c r="U67" s="56">
        <f>IF(($E67      =0),0,(($Q67      /$E67      )*100))</f>
        <v>79.145287489599838</v>
      </c>
      <c r="V67" s="109">
        <v>45437000</v>
      </c>
      <c r="W67" s="110">
        <v>27779000</v>
      </c>
    </row>
    <row r="68" spans="1:23" ht="13" customHeight="1" x14ac:dyDescent="0.3">
      <c r="A68" s="57" t="s">
        <v>44</v>
      </c>
      <c r="B68" s="111">
        <f>SUM(B63:B67)</f>
        <v>4717475000</v>
      </c>
      <c r="C68" s="111">
        <f>SUM(C63:C67)</f>
        <v>0</v>
      </c>
      <c r="D68" s="111"/>
      <c r="E68" s="111">
        <f t="shared" si="33"/>
        <v>4717475000</v>
      </c>
      <c r="F68" s="112">
        <f t="shared" ref="F68:O68" si="38">SUM(F63:F67)</f>
        <v>4717475000</v>
      </c>
      <c r="G68" s="113">
        <f t="shared" si="38"/>
        <v>4613726000</v>
      </c>
      <c r="H68" s="112">
        <f t="shared" si="38"/>
        <v>632860000</v>
      </c>
      <c r="I68" s="113">
        <f t="shared" si="38"/>
        <v>549917544</v>
      </c>
      <c r="J68" s="112">
        <f t="shared" si="38"/>
        <v>1463160000</v>
      </c>
      <c r="K68" s="113">
        <f t="shared" si="38"/>
        <v>1968996548</v>
      </c>
      <c r="L68" s="112">
        <f t="shared" si="38"/>
        <v>704974000</v>
      </c>
      <c r="M68" s="113">
        <f t="shared" si="38"/>
        <v>134770103</v>
      </c>
      <c r="N68" s="112">
        <f t="shared" si="38"/>
        <v>1217778000</v>
      </c>
      <c r="O68" s="113">
        <f t="shared" si="38"/>
        <v>1079974956</v>
      </c>
      <c r="P68" s="112">
        <f t="shared" si="34"/>
        <v>4018772000</v>
      </c>
      <c r="Q68" s="113">
        <f t="shared" si="35"/>
        <v>3733659151</v>
      </c>
      <c r="R68" s="58">
        <f t="shared" si="36"/>
        <v>72.740838669227514</v>
      </c>
      <c r="S68" s="59">
        <f t="shared" si="37"/>
        <v>701.34609379945334</v>
      </c>
      <c r="T68" s="58">
        <f>IF((+$E63+$E65+$E66++$E67) =0,0,(P68   /(+$E63+$E65+$E66+$E67) )*100)</f>
        <v>85.18904710676793</v>
      </c>
      <c r="U68" s="60">
        <f>IF((+$E63+$E65+$E67) =0,0,(Q68  /(+$E63+$E65+$E67) )*100)</f>
        <v>79.145287489599838</v>
      </c>
      <c r="V68" s="112">
        <f>SUM(V63:V67)</f>
        <v>45437000</v>
      </c>
      <c r="W68" s="113">
        <f>SUM(W63:W67)</f>
        <v>27779000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34450627000</v>
      </c>
      <c r="C69" s="120">
        <f>SUM(C9:C16,C19:C25,C28:C31,C34,C37:C41,C44:C54,C57:C60,C63:C67)</f>
        <v>1872035000</v>
      </c>
      <c r="D69" s="120"/>
      <c r="E69" s="120">
        <f t="shared" si="33"/>
        <v>36322662000</v>
      </c>
      <c r="F69" s="121">
        <f t="shared" ref="F69:O69" si="39">SUM(F9:F16,F19:F25,F28:F31,F34,F37:F41,F44:F54,F57:F60,F63:F67)</f>
        <v>35299026000</v>
      </c>
      <c r="G69" s="122">
        <f t="shared" si="39"/>
        <v>26695376000</v>
      </c>
      <c r="H69" s="121">
        <f t="shared" si="39"/>
        <v>3765144000</v>
      </c>
      <c r="I69" s="122">
        <f t="shared" si="39"/>
        <v>2871485719</v>
      </c>
      <c r="J69" s="121">
        <f t="shared" si="39"/>
        <v>6841556000</v>
      </c>
      <c r="K69" s="122">
        <f t="shared" si="39"/>
        <v>6602250986</v>
      </c>
      <c r="L69" s="121">
        <f t="shared" si="39"/>
        <v>4280989000</v>
      </c>
      <c r="M69" s="122">
        <f t="shared" si="39"/>
        <v>3656401409</v>
      </c>
      <c r="N69" s="121">
        <f t="shared" si="39"/>
        <v>5597575000</v>
      </c>
      <c r="O69" s="122">
        <f t="shared" si="39"/>
        <v>6470709767</v>
      </c>
      <c r="P69" s="121">
        <f t="shared" si="34"/>
        <v>20485264000</v>
      </c>
      <c r="Q69" s="122">
        <f t="shared" si="35"/>
        <v>19600847881</v>
      </c>
      <c r="R69" s="67">
        <f t="shared" si="36"/>
        <v>30.754248609375079</v>
      </c>
      <c r="S69" s="68">
        <f t="shared" si="37"/>
        <v>76.969348908813956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70.751844273208491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67.697254812013199</v>
      </c>
      <c r="V69" s="121">
        <f>SUM(V9:V16,V19:V25,V28:V31,V34,V37:V41,V44:V54,V57:V60,V63:V67)</f>
        <v>1347063000</v>
      </c>
      <c r="W69" s="122">
        <f>SUM(W9:W16,W19:W25,W28:W31,W34,W37:W41,W44:W54,W57:W60,W63:W67)</f>
        <v>332960000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17357571000</v>
      </c>
      <c r="C71" s="108"/>
      <c r="D71" s="108"/>
      <c r="E71" s="108">
        <f>$B71      +$C71      +$D71</f>
        <v>17357571000</v>
      </c>
      <c r="F71" s="109">
        <v>17390114000</v>
      </c>
      <c r="G71" s="110">
        <v>16841751000</v>
      </c>
      <c r="H71" s="109">
        <v>4229655000</v>
      </c>
      <c r="I71" s="110">
        <v>3027744893</v>
      </c>
      <c r="J71" s="109">
        <v>5475252000</v>
      </c>
      <c r="K71" s="110">
        <v>4940270383</v>
      </c>
      <c r="L71" s="109">
        <v>2810470000</v>
      </c>
      <c r="M71" s="110">
        <v>3037723130</v>
      </c>
      <c r="N71" s="109">
        <v>3795760000</v>
      </c>
      <c r="O71" s="110">
        <v>3239217420</v>
      </c>
      <c r="P71" s="109">
        <f>$H71      +$J71      +$L71      +$N71</f>
        <v>16311137000</v>
      </c>
      <c r="Q71" s="110">
        <f>$I71      +$K71      +$M71      +$O71</f>
        <v>14244955826</v>
      </c>
      <c r="R71" s="54">
        <f>IF(($L71      =0),0,((($N71      -$L71      )/$L71      )*100))</f>
        <v>35.057837301234315</v>
      </c>
      <c r="S71" s="55">
        <f>IF(($M71      =0),0,((($O71      -$M71      )/$M71      )*100))</f>
        <v>6.6330696175065835</v>
      </c>
      <c r="T71" s="54">
        <f>IF(($E71      =0),0,(($P71      /$E71      )*100))</f>
        <v>93.971310847583453</v>
      </c>
      <c r="U71" s="56">
        <f>IF(($E71      =0),0,(($Q71      /$E71      )*100))</f>
        <v>82.067680011218158</v>
      </c>
      <c r="V71" s="109">
        <v>123900000</v>
      </c>
      <c r="W71" s="110">
        <v>30538000</v>
      </c>
    </row>
    <row r="72" spans="1:23" s="70" customFormat="1" ht="13" customHeight="1" x14ac:dyDescent="0.3">
      <c r="A72" s="69" t="s">
        <v>91</v>
      </c>
      <c r="B72" s="108">
        <v>493807000</v>
      </c>
      <c r="C72" s="108"/>
      <c r="D72" s="108"/>
      <c r="E72" s="108">
        <f>$B72      +$C72      +$D72</f>
        <v>493807000</v>
      </c>
      <c r="F72" s="109">
        <v>493807000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1</v>
      </c>
      <c r="W72" s="110" t="s">
        <v>1</v>
      </c>
    </row>
    <row r="73" spans="1:23" ht="13" customHeight="1" x14ac:dyDescent="0.3">
      <c r="A73" s="62" t="s">
        <v>44</v>
      </c>
      <c r="B73" s="117">
        <f>SUM(B71:B72)</f>
        <v>17851378000</v>
      </c>
      <c r="C73" s="117">
        <f>SUM(C71:C72)</f>
        <v>0</v>
      </c>
      <c r="D73" s="117"/>
      <c r="E73" s="117">
        <f>$B73      +$C73      +$D73</f>
        <v>17851378000</v>
      </c>
      <c r="F73" s="118">
        <f t="shared" ref="F73:O73" si="40">SUM(F71:F72)</f>
        <v>17883921000</v>
      </c>
      <c r="G73" s="119">
        <f t="shared" si="40"/>
        <v>16841751000</v>
      </c>
      <c r="H73" s="118">
        <f t="shared" si="40"/>
        <v>4229655000</v>
      </c>
      <c r="I73" s="119">
        <f t="shared" si="40"/>
        <v>3027744893</v>
      </c>
      <c r="J73" s="118">
        <f t="shared" si="40"/>
        <v>5475252000</v>
      </c>
      <c r="K73" s="119">
        <f t="shared" si="40"/>
        <v>4940270383</v>
      </c>
      <c r="L73" s="118">
        <f t="shared" si="40"/>
        <v>2810470000</v>
      </c>
      <c r="M73" s="119">
        <f t="shared" si="40"/>
        <v>3037723130</v>
      </c>
      <c r="N73" s="118">
        <f t="shared" si="40"/>
        <v>3795760000</v>
      </c>
      <c r="O73" s="119">
        <f t="shared" si="40"/>
        <v>3239217420</v>
      </c>
      <c r="P73" s="118">
        <f>$H73      +$J73      +$L73      +$N73</f>
        <v>16311137000</v>
      </c>
      <c r="Q73" s="119">
        <f>$I73      +$K73      +$M73      +$O73</f>
        <v>14244955826</v>
      </c>
      <c r="R73" s="63">
        <f>IF(($L73      =0),0,((($N73      -$L73      )/$L73      )*100))</f>
        <v>35.057837301234315</v>
      </c>
      <c r="S73" s="64">
        <f>IF(($M73      =0),0,((($O73      -$M73      )/$M73      )*100))</f>
        <v>6.6330696175065835</v>
      </c>
      <c r="T73" s="63">
        <f>IF(($E71      =0),0,(($P71      /$E71      )*100))</f>
        <v>93.971310847583453</v>
      </c>
      <c r="U73" s="65">
        <f>IF($E71   =0,0,($Q71   /$E71 )*100)</f>
        <v>82.067680011218158</v>
      </c>
      <c r="V73" s="118">
        <f>SUM(V71:V72)</f>
        <v>123900000</v>
      </c>
      <c r="W73" s="119">
        <f>SUM(W71:W72)</f>
        <v>30538000</v>
      </c>
    </row>
    <row r="74" spans="1:23" ht="13" customHeight="1" x14ac:dyDescent="0.3">
      <c r="A74" s="66" t="s">
        <v>89</v>
      </c>
      <c r="B74" s="120">
        <f>SUM(B71:B72)</f>
        <v>17851378000</v>
      </c>
      <c r="C74" s="120">
        <f>SUM(C71:C72)</f>
        <v>0</v>
      </c>
      <c r="D74" s="120"/>
      <c r="E74" s="120">
        <f>$B74      +$C74      +$D74</f>
        <v>17851378000</v>
      </c>
      <c r="F74" s="121">
        <f t="shared" ref="F74:O74" si="41">SUM(F71:F72)</f>
        <v>17883921000</v>
      </c>
      <c r="G74" s="122">
        <f t="shared" si="41"/>
        <v>16841751000</v>
      </c>
      <c r="H74" s="121">
        <f t="shared" si="41"/>
        <v>4229655000</v>
      </c>
      <c r="I74" s="122">
        <f t="shared" si="41"/>
        <v>3027744893</v>
      </c>
      <c r="J74" s="121">
        <f t="shared" si="41"/>
        <v>5475252000</v>
      </c>
      <c r="K74" s="122">
        <f t="shared" si="41"/>
        <v>4940270383</v>
      </c>
      <c r="L74" s="121">
        <f t="shared" si="41"/>
        <v>2810470000</v>
      </c>
      <c r="M74" s="122">
        <f t="shared" si="41"/>
        <v>3037723130</v>
      </c>
      <c r="N74" s="121">
        <f t="shared" si="41"/>
        <v>3795760000</v>
      </c>
      <c r="O74" s="122">
        <f t="shared" si="41"/>
        <v>3239217420</v>
      </c>
      <c r="P74" s="121">
        <f>$H74      +$J74      +$L74      +$N74</f>
        <v>16311137000</v>
      </c>
      <c r="Q74" s="122">
        <f>$I74      +$K74      +$M74      +$O74</f>
        <v>14244955826</v>
      </c>
      <c r="R74" s="67">
        <f>IF(($L74      =0),0,((($N74      -$L74      )/$L74      )*100))</f>
        <v>35.057837301234315</v>
      </c>
      <c r="S74" s="68">
        <f>IF(($M74      =0),0,((($O74      -$M74      )/$M74      )*100))</f>
        <v>6.6330696175065835</v>
      </c>
      <c r="T74" s="67">
        <f>IF(($E71      =0),0,(($P71      /$E71      )*100))</f>
        <v>93.971310847583453</v>
      </c>
      <c r="U74" s="71">
        <f>IF($E71   =0,0,($Q71   /$E71 )*100)</f>
        <v>82.067680011218158</v>
      </c>
      <c r="V74" s="121">
        <f>SUM(V71:V72)</f>
        <v>123900000</v>
      </c>
      <c r="W74" s="122">
        <f>SUM(W71:W72)</f>
        <v>30538000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52302005000</v>
      </c>
      <c r="C75" s="120">
        <f>SUM(C9:C16,C19:C25,C28:C31,C34,C37:C41,C44:C54,C57:C60,C63:C67,C71:C72)</f>
        <v>1872035000</v>
      </c>
      <c r="D75" s="120"/>
      <c r="E75" s="120">
        <f>$B75      +$C75      +$D75</f>
        <v>54174040000</v>
      </c>
      <c r="F75" s="121">
        <f t="shared" ref="F75:O75" si="42">SUM(F9:F16,F19:F25,F28:F31,F34,F37:F41,F44:F54,F57:F60,F63:F67,F71:F72)</f>
        <v>53182947000</v>
      </c>
      <c r="G75" s="122">
        <f t="shared" si="42"/>
        <v>43537127000</v>
      </c>
      <c r="H75" s="121">
        <f t="shared" si="42"/>
        <v>7994799000</v>
      </c>
      <c r="I75" s="122">
        <f t="shared" si="42"/>
        <v>5899230612</v>
      </c>
      <c r="J75" s="121">
        <f t="shared" si="42"/>
        <v>12316808000</v>
      </c>
      <c r="K75" s="122">
        <f t="shared" si="42"/>
        <v>11542521369</v>
      </c>
      <c r="L75" s="121">
        <f t="shared" si="42"/>
        <v>7091459000</v>
      </c>
      <c r="M75" s="122">
        <f t="shared" si="42"/>
        <v>6694124539</v>
      </c>
      <c r="N75" s="121">
        <f t="shared" si="42"/>
        <v>9393335000</v>
      </c>
      <c r="O75" s="122">
        <f t="shared" si="42"/>
        <v>9709927187</v>
      </c>
      <c r="P75" s="121">
        <f>$H75      +$J75      +$L75      +$N75</f>
        <v>36796401000</v>
      </c>
      <c r="Q75" s="122">
        <f>$I75      +$K75      +$M75      +$O75</f>
        <v>33845803707</v>
      </c>
      <c r="R75" s="67">
        <f>IF(($L75      =0),0,((($N75      -$L75      )/$L75      )*100))</f>
        <v>32.459836544214667</v>
      </c>
      <c r="S75" s="68">
        <f>IF(($M75      =0),0,((($O75      -$M75      )/$M75      )*100))</f>
        <v>45.051487023133795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79.454557189372537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73.083325357230137</v>
      </c>
      <c r="V75" s="121">
        <f>SUM(V9:V16,V19:V25,V28:V31,V34,V37:V41,V44:V54,V57:V60,V63:V67,V71:V72)</f>
        <v>1470963000</v>
      </c>
      <c r="W75" s="122">
        <f>SUM(W9:W16,W19:W25,W28:W31,W34,W37:W41,W44:W54,W57:W60,W63:W67,W71:W72)</f>
        <v>363498000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114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115</v>
      </c>
      <c r="B82" s="123">
        <f t="shared" ref="B82:M82" si="43">SUM(B83:B86)</f>
        <v>0</v>
      </c>
      <c r="C82" s="123">
        <f t="shared" si="43"/>
        <v>0</v>
      </c>
      <c r="D82" s="123">
        <f t="shared" si="43"/>
        <v>0</v>
      </c>
      <c r="E82" s="123">
        <f t="shared" si="43"/>
        <v>0</v>
      </c>
      <c r="F82" s="123">
        <f t="shared" si="43"/>
        <v>0</v>
      </c>
      <c r="G82" s="123">
        <f t="shared" si="43"/>
        <v>0</v>
      </c>
      <c r="H82" s="123">
        <f t="shared" si="43"/>
        <v>0</v>
      </c>
      <c r="I82" s="123">
        <f t="shared" si="43"/>
        <v>0</v>
      </c>
      <c r="J82" s="123">
        <f t="shared" si="43"/>
        <v>0</v>
      </c>
      <c r="K82" s="123">
        <f t="shared" si="43"/>
        <v>0</v>
      </c>
      <c r="L82" s="123">
        <f t="shared" si="43"/>
        <v>0</v>
      </c>
      <c r="M82" s="124">
        <f t="shared" si="43"/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116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117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118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119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4">+B88+B89+B90+B91+B92+B93+B94+B95+B96</f>
        <v>0</v>
      </c>
      <c r="C87" s="128">
        <f t="shared" si="44"/>
        <v>0</v>
      </c>
      <c r="D87" s="128">
        <f t="shared" si="44"/>
        <v>0</v>
      </c>
      <c r="E87" s="128">
        <f t="shared" si="44"/>
        <v>0</v>
      </c>
      <c r="F87" s="128" t="e">
        <f t="shared" si="44"/>
        <v>#VALUE!</v>
      </c>
      <c r="G87" s="128" t="e">
        <f t="shared" si="44"/>
        <v>#VALUE!</v>
      </c>
      <c r="H87" s="128">
        <f t="shared" si="44"/>
        <v>0</v>
      </c>
      <c r="I87" s="128">
        <f t="shared" si="44"/>
        <v>0</v>
      </c>
      <c r="J87" s="128">
        <f t="shared" si="44"/>
        <v>0</v>
      </c>
      <c r="K87" s="128">
        <f t="shared" si="44"/>
        <v>0</v>
      </c>
      <c r="L87" s="128">
        <f t="shared" si="44"/>
        <v>0</v>
      </c>
      <c r="M87" s="128">
        <f t="shared" si="44"/>
        <v>0</v>
      </c>
      <c r="N87" s="128">
        <f t="shared" si="44"/>
        <v>0</v>
      </c>
      <c r="O87" s="128">
        <f t="shared" si="44"/>
        <v>0</v>
      </c>
      <c r="P87" s="128">
        <f t="shared" si="44"/>
        <v>0</v>
      </c>
      <c r="Q87" s="129">
        <f t="shared" si="44"/>
        <v>0</v>
      </c>
      <c r="R87" s="94">
        <f t="shared" si="44"/>
        <v>0</v>
      </c>
      <c r="S87" s="94">
        <f t="shared" si="44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5">$B88      +$C88      +$D88</f>
        <v>0</v>
      </c>
      <c r="F88" s="130" t="s">
        <v>1</v>
      </c>
      <c r="G88" s="130" t="s">
        <v>1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46">$H88      +$J88      +$L88      +$N88</f>
        <v>0</v>
      </c>
      <c r="Q88" s="130">
        <f t="shared" ref="Q88:Q96" si="47">$I88      +$K88      +$M88      +$O88</f>
        <v>0</v>
      </c>
      <c r="R88" s="98">
        <f t="shared" ref="R88:R96" si="48">IF(($L88      =0),0,((($N88      -$L88      )/$L88      )*100))</f>
        <v>0</v>
      </c>
      <c r="S88" s="98">
        <f t="shared" ref="S88:S96" si="49">IF(($M88      =0),0,((($O88      -$M88      )/$M88      )*100))</f>
        <v>0</v>
      </c>
      <c r="T88" s="98">
        <f t="shared" ref="T88:T96" si="50">IF(($E88      =0),0,(($P88      /$E88      )*100))</f>
        <v>0</v>
      </c>
      <c r="U88" s="99">
        <f t="shared" ref="U88:U96" si="51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5"/>
        <v>0</v>
      </c>
      <c r="F89" s="108" t="s">
        <v>1</v>
      </c>
      <c r="G89" s="108" t="s">
        <v>1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46"/>
        <v>0</v>
      </c>
      <c r="Q89" s="108">
        <f t="shared" si="47"/>
        <v>0</v>
      </c>
      <c r="R89" s="98">
        <f t="shared" si="48"/>
        <v>0</v>
      </c>
      <c r="S89" s="98">
        <f t="shared" si="49"/>
        <v>0</v>
      </c>
      <c r="T89" s="98">
        <f t="shared" si="50"/>
        <v>0</v>
      </c>
      <c r="U89" s="99">
        <f t="shared" si="51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5"/>
        <v>0</v>
      </c>
      <c r="F90" s="108" t="s">
        <v>1</v>
      </c>
      <c r="G90" s="108" t="s">
        <v>1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46"/>
        <v>0</v>
      </c>
      <c r="Q90" s="108">
        <f t="shared" si="47"/>
        <v>0</v>
      </c>
      <c r="R90" s="98">
        <f t="shared" si="48"/>
        <v>0</v>
      </c>
      <c r="S90" s="98">
        <f t="shared" si="49"/>
        <v>0</v>
      </c>
      <c r="T90" s="98">
        <f t="shared" si="50"/>
        <v>0</v>
      </c>
      <c r="U90" s="99">
        <f t="shared" si="51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5"/>
        <v>0</v>
      </c>
      <c r="F91" s="108" t="s">
        <v>1</v>
      </c>
      <c r="G91" s="108" t="s">
        <v>1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46"/>
        <v>0</v>
      </c>
      <c r="Q91" s="108">
        <f t="shared" si="47"/>
        <v>0</v>
      </c>
      <c r="R91" s="98">
        <f t="shared" si="48"/>
        <v>0</v>
      </c>
      <c r="S91" s="98">
        <f t="shared" si="49"/>
        <v>0</v>
      </c>
      <c r="T91" s="98">
        <f t="shared" si="50"/>
        <v>0</v>
      </c>
      <c r="U91" s="99">
        <f t="shared" si="51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5"/>
        <v>0</v>
      </c>
      <c r="F92" s="108" t="s">
        <v>1</v>
      </c>
      <c r="G92" s="108" t="s">
        <v>1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46"/>
        <v>0</v>
      </c>
      <c r="Q92" s="108">
        <f t="shared" si="47"/>
        <v>0</v>
      </c>
      <c r="R92" s="98">
        <f t="shared" si="48"/>
        <v>0</v>
      </c>
      <c r="S92" s="98">
        <f t="shared" si="49"/>
        <v>0</v>
      </c>
      <c r="T92" s="98">
        <f t="shared" si="50"/>
        <v>0</v>
      </c>
      <c r="U92" s="99">
        <f t="shared" si="51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5"/>
        <v>0</v>
      </c>
      <c r="F93" s="108" t="s">
        <v>1</v>
      </c>
      <c r="G93" s="108" t="s">
        <v>1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46"/>
        <v>0</v>
      </c>
      <c r="Q93" s="108">
        <f t="shared" si="47"/>
        <v>0</v>
      </c>
      <c r="R93" s="98">
        <f t="shared" si="48"/>
        <v>0</v>
      </c>
      <c r="S93" s="98">
        <f t="shared" si="49"/>
        <v>0</v>
      </c>
      <c r="T93" s="98">
        <f t="shared" si="50"/>
        <v>0</v>
      </c>
      <c r="U93" s="99">
        <f t="shared" si="51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5"/>
        <v>0</v>
      </c>
      <c r="F94" s="108" t="s">
        <v>1</v>
      </c>
      <c r="G94" s="108" t="s">
        <v>1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46"/>
        <v>0</v>
      </c>
      <c r="Q94" s="108">
        <f t="shared" si="47"/>
        <v>0</v>
      </c>
      <c r="R94" s="98">
        <f t="shared" si="48"/>
        <v>0</v>
      </c>
      <c r="S94" s="98">
        <f t="shared" si="49"/>
        <v>0</v>
      </c>
      <c r="T94" s="98">
        <f t="shared" si="50"/>
        <v>0</v>
      </c>
      <c r="U94" s="99">
        <f t="shared" si="51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5"/>
        <v>0</v>
      </c>
      <c r="F95" s="108" t="s">
        <v>1</v>
      </c>
      <c r="G95" s="108" t="s">
        <v>1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46"/>
        <v>0</v>
      </c>
      <c r="Q95" s="108">
        <f t="shared" si="47"/>
        <v>0</v>
      </c>
      <c r="R95" s="98">
        <f t="shared" si="48"/>
        <v>0</v>
      </c>
      <c r="S95" s="98">
        <f t="shared" si="49"/>
        <v>0</v>
      </c>
      <c r="T95" s="98">
        <f t="shared" si="50"/>
        <v>0</v>
      </c>
      <c r="U95" s="99">
        <f t="shared" si="51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5"/>
        <v>0</v>
      </c>
      <c r="F96" s="131" t="s">
        <v>1</v>
      </c>
      <c r="G96" s="131" t="s">
        <v>1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46"/>
        <v>0</v>
      </c>
      <c r="Q96" s="131">
        <f t="shared" si="47"/>
        <v>0</v>
      </c>
      <c r="R96" s="104">
        <f t="shared" si="48"/>
        <v>0</v>
      </c>
      <c r="S96" s="104">
        <f t="shared" si="49"/>
        <v>0</v>
      </c>
      <c r="T96" s="104">
        <f t="shared" si="50"/>
        <v>0</v>
      </c>
      <c r="U96" s="105">
        <f t="shared" si="51"/>
        <v>0</v>
      </c>
      <c r="V96" s="106"/>
      <c r="W96" s="107"/>
    </row>
    <row r="97" spans="1:23" ht="21" hidden="1" x14ac:dyDescent="0.25">
      <c r="A97" s="18" t="s">
        <v>120</v>
      </c>
      <c r="B97" s="132">
        <f t="shared" ref="B97:M97" si="52">SUM(B98:B112)</f>
        <v>0</v>
      </c>
      <c r="C97" s="132">
        <f t="shared" si="52"/>
        <v>0</v>
      </c>
      <c r="D97" s="132">
        <f t="shared" si="52"/>
        <v>0</v>
      </c>
      <c r="E97" s="132">
        <f t="shared" si="52"/>
        <v>0</v>
      </c>
      <c r="F97" s="132">
        <f t="shared" si="52"/>
        <v>0</v>
      </c>
      <c r="G97" s="132">
        <f t="shared" si="52"/>
        <v>0</v>
      </c>
      <c r="H97" s="132">
        <f t="shared" si="52"/>
        <v>0</v>
      </c>
      <c r="I97" s="132">
        <f t="shared" si="52"/>
        <v>0</v>
      </c>
      <c r="J97" s="132">
        <f t="shared" si="52"/>
        <v>0</v>
      </c>
      <c r="K97" s="132">
        <f t="shared" si="52"/>
        <v>0</v>
      </c>
      <c r="L97" s="132">
        <f t="shared" si="52"/>
        <v>0</v>
      </c>
      <c r="M97" s="133">
        <f t="shared" si="52"/>
        <v>0</v>
      </c>
      <c r="N97" s="132"/>
      <c r="O97" s="133"/>
      <c r="P97" s="132"/>
      <c r="Q97" s="133"/>
      <c r="R97" s="19" t="str">
        <f t="shared" ref="R97:R115" si="53">IF(L97=0," ",(N97-L97)/L97)</f>
        <v xml:space="preserve"> </v>
      </c>
      <c r="S97" s="19" t="str">
        <f t="shared" ref="S97:S115" si="54">IF(M97=0," ",(O97-M97)/M97)</f>
        <v xml:space="preserve"> </v>
      </c>
      <c r="T97" s="19" t="str">
        <f t="shared" ref="T97:T115" si="55">IF(E97=0," ",(P97/E97))</f>
        <v xml:space="preserve"> </v>
      </c>
      <c r="U97" s="20" t="str">
        <f t="shared" ref="U97:U115" si="56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 t="shared" ref="E98:E112" si="57"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3"/>
        <v xml:space="preserve"> </v>
      </c>
      <c r="S98" s="22" t="str">
        <f t="shared" si="54"/>
        <v xml:space="preserve"> </v>
      </c>
      <c r="T98" s="22" t="str">
        <f t="shared" si="55"/>
        <v xml:space="preserve"> </v>
      </c>
      <c r="U98" s="23" t="str">
        <f t="shared" si="56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si="57"/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3"/>
        <v xml:space="preserve"> </v>
      </c>
      <c r="S99" s="22" t="str">
        <f t="shared" si="54"/>
        <v xml:space="preserve"> </v>
      </c>
      <c r="T99" s="22" t="str">
        <f t="shared" si="55"/>
        <v xml:space="preserve"> </v>
      </c>
      <c r="U99" s="23" t="str">
        <f t="shared" si="56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57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3"/>
        <v xml:space="preserve"> </v>
      </c>
      <c r="S100" s="22" t="str">
        <f t="shared" si="54"/>
        <v xml:space="preserve"> </v>
      </c>
      <c r="T100" s="22" t="str">
        <f t="shared" si="55"/>
        <v xml:space="preserve"> </v>
      </c>
      <c r="U100" s="23" t="str">
        <f t="shared" si="56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57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3"/>
        <v xml:space="preserve"> </v>
      </c>
      <c r="S101" s="22" t="str">
        <f t="shared" si="54"/>
        <v xml:space="preserve"> </v>
      </c>
      <c r="T101" s="22" t="str">
        <f t="shared" si="55"/>
        <v xml:space="preserve"> </v>
      </c>
      <c r="U101" s="23" t="str">
        <f t="shared" si="56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57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3"/>
        <v xml:space="preserve"> </v>
      </c>
      <c r="S102" s="22" t="str">
        <f t="shared" si="54"/>
        <v xml:space="preserve"> </v>
      </c>
      <c r="T102" s="22" t="str">
        <f t="shared" si="55"/>
        <v xml:space="preserve"> </v>
      </c>
      <c r="U102" s="23" t="str">
        <f t="shared" si="56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57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3"/>
        <v xml:space="preserve"> </v>
      </c>
      <c r="S103" s="22" t="str">
        <f t="shared" si="54"/>
        <v xml:space="preserve"> </v>
      </c>
      <c r="T103" s="22" t="str">
        <f t="shared" si="55"/>
        <v xml:space="preserve"> </v>
      </c>
      <c r="U103" s="23" t="str">
        <f t="shared" si="56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57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3"/>
        <v xml:space="preserve"> </v>
      </c>
      <c r="S104" s="22" t="str">
        <f t="shared" si="54"/>
        <v xml:space="preserve"> </v>
      </c>
      <c r="T104" s="22" t="str">
        <f t="shared" si="55"/>
        <v xml:space="preserve"> </v>
      </c>
      <c r="U104" s="23" t="str">
        <f t="shared" si="56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57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3"/>
        <v xml:space="preserve"> </v>
      </c>
      <c r="S105" s="22" t="str">
        <f t="shared" si="54"/>
        <v xml:space="preserve"> </v>
      </c>
      <c r="T105" s="22" t="str">
        <f t="shared" si="55"/>
        <v xml:space="preserve"> </v>
      </c>
      <c r="U105" s="23" t="str">
        <f t="shared" si="56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57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3"/>
        <v xml:space="preserve"> </v>
      </c>
      <c r="S106" s="22" t="str">
        <f t="shared" si="54"/>
        <v xml:space="preserve"> </v>
      </c>
      <c r="T106" s="22" t="str">
        <f t="shared" si="55"/>
        <v xml:space="preserve"> </v>
      </c>
      <c r="U106" s="23" t="str">
        <f t="shared" si="56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57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3"/>
        <v xml:space="preserve"> </v>
      </c>
      <c r="S107" s="22" t="str">
        <f t="shared" si="54"/>
        <v xml:space="preserve"> </v>
      </c>
      <c r="T107" s="22" t="str">
        <f t="shared" si="55"/>
        <v xml:space="preserve"> </v>
      </c>
      <c r="U107" s="23" t="str">
        <f t="shared" si="56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57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3"/>
        <v xml:space="preserve"> </v>
      </c>
      <c r="S108" s="22" t="str">
        <f t="shared" si="54"/>
        <v xml:space="preserve"> </v>
      </c>
      <c r="T108" s="22" t="str">
        <f t="shared" si="55"/>
        <v xml:space="preserve"> </v>
      </c>
      <c r="U108" s="23" t="str">
        <f t="shared" si="56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57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3"/>
        <v xml:space="preserve"> </v>
      </c>
      <c r="S109" s="22" t="str">
        <f t="shared" si="54"/>
        <v xml:space="preserve"> </v>
      </c>
      <c r="T109" s="22" t="str">
        <f t="shared" si="55"/>
        <v xml:space="preserve"> </v>
      </c>
      <c r="U109" s="23" t="str">
        <f t="shared" si="56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57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3"/>
        <v xml:space="preserve"> </v>
      </c>
      <c r="S110" s="22" t="str">
        <f t="shared" si="54"/>
        <v xml:space="preserve"> </v>
      </c>
      <c r="T110" s="22" t="str">
        <f t="shared" si="55"/>
        <v xml:space="preserve"> </v>
      </c>
      <c r="U110" s="23" t="str">
        <f t="shared" si="56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57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3"/>
        <v xml:space="preserve"> </v>
      </c>
      <c r="S111" s="22" t="str">
        <f t="shared" si="54"/>
        <v xml:space="preserve"> </v>
      </c>
      <c r="T111" s="22" t="str">
        <f t="shared" si="55"/>
        <v xml:space="preserve"> </v>
      </c>
      <c r="U111" s="23" t="str">
        <f t="shared" si="56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57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3"/>
        <v xml:space="preserve"> </v>
      </c>
      <c r="S112" s="22" t="str">
        <f t="shared" si="54"/>
        <v xml:space="preserve"> </v>
      </c>
      <c r="T112" s="22" t="str">
        <f t="shared" si="55"/>
        <v xml:space="preserve"> </v>
      </c>
      <c r="U112" s="23" t="str">
        <f t="shared" si="56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si="53"/>
        <v xml:space="preserve"> </v>
      </c>
      <c r="S113" s="20" t="str">
        <f t="shared" si="54"/>
        <v xml:space="preserve"> </v>
      </c>
      <c r="T113" s="19" t="str">
        <f t="shared" si="55"/>
        <v xml:space="preserve"> </v>
      </c>
      <c r="U113" s="20" t="str">
        <f t="shared" si="56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58">B97+B87</f>
        <v>0</v>
      </c>
      <c r="C114" s="137">
        <f t="shared" si="58"/>
        <v>0</v>
      </c>
      <c r="D114" s="137">
        <f t="shared" si="58"/>
        <v>0</v>
      </c>
      <c r="E114" s="137">
        <f t="shared" si="58"/>
        <v>0</v>
      </c>
      <c r="F114" s="137" t="e">
        <f t="shared" si="58"/>
        <v>#VALUE!</v>
      </c>
      <c r="G114" s="137" t="e">
        <f t="shared" si="58"/>
        <v>#VALUE!</v>
      </c>
      <c r="H114" s="137">
        <f t="shared" si="58"/>
        <v>0</v>
      </c>
      <c r="I114" s="137">
        <f t="shared" si="58"/>
        <v>0</v>
      </c>
      <c r="J114" s="137">
        <f t="shared" si="58"/>
        <v>0</v>
      </c>
      <c r="K114" s="137">
        <f t="shared" si="58"/>
        <v>0</v>
      </c>
      <c r="L114" s="137">
        <f t="shared" si="58"/>
        <v>0</v>
      </c>
      <c r="M114" s="137">
        <f t="shared" si="58"/>
        <v>0</v>
      </c>
      <c r="N114" s="137">
        <f t="shared" si="58"/>
        <v>0</v>
      </c>
      <c r="O114" s="137">
        <f t="shared" si="58"/>
        <v>0</v>
      </c>
      <c r="P114" s="137">
        <f t="shared" si="58"/>
        <v>0</v>
      </c>
      <c r="Q114" s="137">
        <f t="shared" si="58"/>
        <v>0</v>
      </c>
      <c r="R114" s="29" t="str">
        <f t="shared" si="53"/>
        <v xml:space="preserve"> </v>
      </c>
      <c r="S114" s="30" t="str">
        <f t="shared" si="54"/>
        <v xml:space="preserve"> </v>
      </c>
      <c r="T114" s="29" t="str">
        <f t="shared" si="55"/>
        <v xml:space="preserve"> </v>
      </c>
      <c r="U114" s="30" t="str">
        <f t="shared" si="56"/>
        <v xml:space="preserve"> </v>
      </c>
      <c r="V114" s="27"/>
      <c r="W114" s="28"/>
    </row>
    <row r="115" spans="1:23" hidden="1" x14ac:dyDescent="0.25">
      <c r="A115" s="31" t="s">
        <v>121</v>
      </c>
      <c r="B115" s="139">
        <f t="shared" ref="B115:Q115" si="59">B87</f>
        <v>0</v>
      </c>
      <c r="C115" s="139">
        <f t="shared" si="59"/>
        <v>0</v>
      </c>
      <c r="D115" s="139">
        <f t="shared" si="59"/>
        <v>0</v>
      </c>
      <c r="E115" s="139">
        <f t="shared" si="59"/>
        <v>0</v>
      </c>
      <c r="F115" s="139" t="e">
        <f t="shared" si="59"/>
        <v>#VALUE!</v>
      </c>
      <c r="G115" s="139" t="e">
        <f t="shared" si="59"/>
        <v>#VALUE!</v>
      </c>
      <c r="H115" s="139">
        <f t="shared" si="59"/>
        <v>0</v>
      </c>
      <c r="I115" s="139">
        <f t="shared" si="59"/>
        <v>0</v>
      </c>
      <c r="J115" s="139">
        <f t="shared" si="59"/>
        <v>0</v>
      </c>
      <c r="K115" s="139">
        <f t="shared" si="59"/>
        <v>0</v>
      </c>
      <c r="L115" s="139">
        <f t="shared" si="59"/>
        <v>0</v>
      </c>
      <c r="M115" s="139">
        <f t="shared" si="59"/>
        <v>0</v>
      </c>
      <c r="N115" s="139">
        <f t="shared" si="59"/>
        <v>0</v>
      </c>
      <c r="O115" s="139">
        <f t="shared" si="59"/>
        <v>0</v>
      </c>
      <c r="P115" s="139">
        <f t="shared" si="59"/>
        <v>0</v>
      </c>
      <c r="Q115" s="139">
        <f t="shared" si="59"/>
        <v>0</v>
      </c>
      <c r="R115" s="29" t="str">
        <f t="shared" si="53"/>
        <v xml:space="preserve"> </v>
      </c>
      <c r="S115" s="30" t="str">
        <f t="shared" si="54"/>
        <v xml:space="preserve"> </v>
      </c>
      <c r="T115" s="29" t="str">
        <f t="shared" si="55"/>
        <v xml:space="preserve"> </v>
      </c>
      <c r="U115" s="30" t="str">
        <f t="shared" si="56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122</v>
      </c>
    </row>
    <row r="118" spans="1:23" x14ac:dyDescent="0.25">
      <c r="A118" s="35" t="s">
        <v>123</v>
      </c>
    </row>
    <row r="119" spans="1:23" ht="13" x14ac:dyDescent="0.3">
      <c r="A119" s="35" t="s">
        <v>124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125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126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127</v>
      </c>
    </row>
    <row r="124" spans="1:23" ht="13" x14ac:dyDescent="0.3">
      <c r="A124" s="36" t="s">
        <v>93</v>
      </c>
      <c r="G124" s="36" t="s">
        <v>93</v>
      </c>
      <c r="W124" s="36"/>
    </row>
    <row r="125" spans="1:23" ht="13" x14ac:dyDescent="0.3">
      <c r="A125" s="36"/>
      <c r="G125" s="36"/>
      <c r="W125" s="36"/>
    </row>
    <row r="126" spans="1:23" ht="13" x14ac:dyDescent="0.3">
      <c r="A126" s="36" t="s">
        <v>93</v>
      </c>
      <c r="G126" s="36" t="s">
        <v>93</v>
      </c>
      <c r="W126" s="36"/>
    </row>
  </sheetData>
  <sheetProtection algorithmName="SHA-512" hashValue="wnFI1yo+KO5ZxYGPDNhJ4SyWgxbx1V4w+1ZAzNLzPNzayj4rYx3qPvlQLwi2xC+636IijkRtbLtc/9IYmqBIkA==" saltValue="ZIS0siGGCesYURXsmbBaWA==" spinCount="100000" sheet="1" objects="1" scenarios="1"/>
  <mergeCells count="18"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26"/>
  <sheetViews>
    <sheetView showGridLines="0" workbookViewId="0">
      <selection activeCell="A7" sqref="A7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4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89785000</v>
      </c>
      <c r="C10" s="108"/>
      <c r="D10" s="108"/>
      <c r="E10" s="108">
        <f t="shared" ref="E10:E17" si="0">$B10      +$C10      +$D10</f>
        <v>89785000</v>
      </c>
      <c r="F10" s="109">
        <v>89785000</v>
      </c>
      <c r="G10" s="110">
        <v>89785000</v>
      </c>
      <c r="H10" s="109">
        <v>19386000</v>
      </c>
      <c r="I10" s="110">
        <v>14648000</v>
      </c>
      <c r="J10" s="109">
        <v>23316000</v>
      </c>
      <c r="K10" s="110">
        <v>23748597</v>
      </c>
      <c r="L10" s="109">
        <v>16939000</v>
      </c>
      <c r="M10" s="110">
        <v>17560795</v>
      </c>
      <c r="N10" s="109">
        <v>18938000</v>
      </c>
      <c r="O10" s="110">
        <v>24908764</v>
      </c>
      <c r="P10" s="109">
        <f t="shared" ref="P10:P17" si="1">$H10      +$J10      +$L10      +$N10</f>
        <v>78579000</v>
      </c>
      <c r="Q10" s="110">
        <f t="shared" ref="Q10:Q17" si="2">$I10      +$K10      +$M10      +$O10</f>
        <v>80866156</v>
      </c>
      <c r="R10" s="54">
        <f t="shared" ref="R10:R17" si="3">IF(($L10      =0),0,((($N10      -$L10      )/$L10      )*100))</f>
        <v>11.801168900171202</v>
      </c>
      <c r="S10" s="55">
        <f t="shared" ref="S10:S17" si="4">IF(($M10      =0),0,((($O10      -$M10      )/$M10      )*100))</f>
        <v>41.84303159395688</v>
      </c>
      <c r="T10" s="54">
        <f t="shared" ref="T10:T16" si="5">IF(($E10      =0),0,(($P10      /$E10      )*100))</f>
        <v>87.519073341872257</v>
      </c>
      <c r="U10" s="56">
        <f t="shared" ref="U10:U16" si="6">IF(($E10      =0),0,(($Q10      /$E10      )*100))</f>
        <v>90.06644316979451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>
        <v>27000000</v>
      </c>
      <c r="C11" s="108"/>
      <c r="D11" s="108"/>
      <c r="E11" s="108">
        <f t="shared" si="0"/>
        <v>27000000</v>
      </c>
      <c r="F11" s="109">
        <v>27000000</v>
      </c>
      <c r="G11" s="110">
        <v>27000000</v>
      </c>
      <c r="H11" s="109">
        <v>5450000</v>
      </c>
      <c r="I11" s="110">
        <v>2326715</v>
      </c>
      <c r="J11" s="109">
        <v>5502000</v>
      </c>
      <c r="K11" s="110">
        <v>4780843</v>
      </c>
      <c r="L11" s="109">
        <v>4423000</v>
      </c>
      <c r="M11" s="110">
        <v>3586668</v>
      </c>
      <c r="N11" s="109">
        <v>5563000</v>
      </c>
      <c r="O11" s="110">
        <v>4955182</v>
      </c>
      <c r="P11" s="109">
        <f t="shared" si="1"/>
        <v>20938000</v>
      </c>
      <c r="Q11" s="110">
        <f t="shared" si="2"/>
        <v>15649408</v>
      </c>
      <c r="R11" s="54">
        <f t="shared" si="3"/>
        <v>25.774361293239885</v>
      </c>
      <c r="S11" s="55">
        <f t="shared" si="4"/>
        <v>38.155580611308324</v>
      </c>
      <c r="T11" s="54">
        <f t="shared" si="5"/>
        <v>77.548148148148144</v>
      </c>
      <c r="U11" s="56">
        <f t="shared" si="6"/>
        <v>57.960770370370376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>
        <v>97300000</v>
      </c>
      <c r="C13" s="108"/>
      <c r="D13" s="108"/>
      <c r="E13" s="108">
        <f t="shared" si="0"/>
        <v>97300000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>
        <v>34620832</v>
      </c>
      <c r="N13" s="109"/>
      <c r="O13" s="110">
        <v>81187563</v>
      </c>
      <c r="P13" s="109">
        <f t="shared" si="1"/>
        <v>0</v>
      </c>
      <c r="Q13" s="110">
        <f t="shared" si="2"/>
        <v>115808395</v>
      </c>
      <c r="R13" s="54">
        <f t="shared" si="3"/>
        <v>0</v>
      </c>
      <c r="S13" s="55">
        <f t="shared" si="4"/>
        <v>134.50494488405133</v>
      </c>
      <c r="T13" s="54">
        <f t="shared" si="5"/>
        <v>0</v>
      </c>
      <c r="U13" s="56">
        <f t="shared" si="6"/>
        <v>119.02198869475849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12600000</v>
      </c>
      <c r="C14" s="108"/>
      <c r="D14" s="108"/>
      <c r="E14" s="108">
        <f t="shared" si="0"/>
        <v>12600000</v>
      </c>
      <c r="F14" s="109">
        <v>12600000</v>
      </c>
      <c r="G14" s="110">
        <v>10000000</v>
      </c>
      <c r="H14" s="109"/>
      <c r="I14" s="110"/>
      <c r="J14" s="109">
        <v>3388000</v>
      </c>
      <c r="K14" s="110">
        <v>2148810</v>
      </c>
      <c r="L14" s="109"/>
      <c r="M14" s="110"/>
      <c r="N14" s="109">
        <v>841000</v>
      </c>
      <c r="O14" s="110"/>
      <c r="P14" s="109">
        <f t="shared" si="1"/>
        <v>4229000</v>
      </c>
      <c r="Q14" s="110">
        <f t="shared" si="2"/>
        <v>2148810</v>
      </c>
      <c r="R14" s="54">
        <f t="shared" si="3"/>
        <v>0</v>
      </c>
      <c r="S14" s="55">
        <f t="shared" si="4"/>
        <v>0</v>
      </c>
      <c r="T14" s="54">
        <f t="shared" si="5"/>
        <v>33.563492063492063</v>
      </c>
      <c r="U14" s="56">
        <f t="shared" si="6"/>
        <v>17.054047619047619</v>
      </c>
      <c r="V14" s="109">
        <v>66000</v>
      </c>
      <c r="W14" s="110" t="s">
        <v>36</v>
      </c>
    </row>
    <row r="15" spans="1:23" ht="13" customHeight="1" x14ac:dyDescent="0.3">
      <c r="A15" s="53" t="s">
        <v>42</v>
      </c>
      <c r="B15" s="108">
        <v>9600000</v>
      </c>
      <c r="C15" s="108"/>
      <c r="D15" s="108"/>
      <c r="E15" s="108">
        <f t="shared" si="0"/>
        <v>9600000</v>
      </c>
      <c r="F15" s="109">
        <v>9600000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>
        <v>141000000</v>
      </c>
      <c r="C16" s="108">
        <v>14000000</v>
      </c>
      <c r="D16" s="108"/>
      <c r="E16" s="108">
        <f t="shared" si="0"/>
        <v>155000000</v>
      </c>
      <c r="F16" s="109">
        <v>155000000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377285000</v>
      </c>
      <c r="C17" s="111">
        <f>SUM(C9:C16)</f>
        <v>14000000</v>
      </c>
      <c r="D17" s="111"/>
      <c r="E17" s="111">
        <f t="shared" si="0"/>
        <v>391285000</v>
      </c>
      <c r="F17" s="112">
        <f t="shared" ref="F17:O17" si="7">SUM(F9:F16)</f>
        <v>293985000</v>
      </c>
      <c r="G17" s="113">
        <f t="shared" si="7"/>
        <v>126785000</v>
      </c>
      <c r="H17" s="112">
        <f t="shared" si="7"/>
        <v>24836000</v>
      </c>
      <c r="I17" s="113">
        <f t="shared" si="7"/>
        <v>16974715</v>
      </c>
      <c r="J17" s="112">
        <f t="shared" si="7"/>
        <v>32206000</v>
      </c>
      <c r="K17" s="113">
        <f t="shared" si="7"/>
        <v>30678250</v>
      </c>
      <c r="L17" s="112">
        <f t="shared" si="7"/>
        <v>21362000</v>
      </c>
      <c r="M17" s="113">
        <f t="shared" si="7"/>
        <v>55768295</v>
      </c>
      <c r="N17" s="112">
        <f t="shared" si="7"/>
        <v>25342000</v>
      </c>
      <c r="O17" s="113">
        <f t="shared" si="7"/>
        <v>111051509</v>
      </c>
      <c r="P17" s="112">
        <f t="shared" si="1"/>
        <v>103746000</v>
      </c>
      <c r="Q17" s="113">
        <f t="shared" si="2"/>
        <v>214472769</v>
      </c>
      <c r="R17" s="58">
        <f t="shared" si="3"/>
        <v>18.631214305776613</v>
      </c>
      <c r="S17" s="59">
        <f t="shared" si="4"/>
        <v>99.130184991310927</v>
      </c>
      <c r="T17" s="58">
        <f>IF((SUM($E9:$E14))=0,0,(P17/(SUM($E9:$E14))*100))</f>
        <v>45.766592407967003</v>
      </c>
      <c r="U17" s="60">
        <f>IF((SUM($E9:$E14))=0,0,(Q17/(SUM($E9:$E14))*100))</f>
        <v>94.612686767981998</v>
      </c>
      <c r="V17" s="112">
        <f>SUM(V9:V16)</f>
        <v>66000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>
        <v>88000000</v>
      </c>
      <c r="C22" s="108"/>
      <c r="D22" s="108"/>
      <c r="E22" s="108">
        <f t="shared" si="8"/>
        <v>88000000</v>
      </c>
      <c r="F22" s="109">
        <v>88000000</v>
      </c>
      <c r="G22" s="110">
        <v>92000000</v>
      </c>
      <c r="H22" s="109"/>
      <c r="I22" s="110">
        <v>-356648</v>
      </c>
      <c r="J22" s="109">
        <v>7548000</v>
      </c>
      <c r="K22" s="110">
        <v>37989775</v>
      </c>
      <c r="L22" s="109">
        <v>26691000</v>
      </c>
      <c r="M22" s="110">
        <v>34548619</v>
      </c>
      <c r="N22" s="109">
        <v>13972000</v>
      </c>
      <c r="O22" s="110">
        <v>21100335</v>
      </c>
      <c r="P22" s="109">
        <f t="shared" si="9"/>
        <v>48211000</v>
      </c>
      <c r="Q22" s="110">
        <f t="shared" si="10"/>
        <v>93282081</v>
      </c>
      <c r="R22" s="54">
        <f t="shared" si="11"/>
        <v>-47.652766850249144</v>
      </c>
      <c r="S22" s="55">
        <f t="shared" si="12"/>
        <v>-38.925677463403098</v>
      </c>
      <c r="T22" s="54">
        <f t="shared" si="13"/>
        <v>54.785227272727276</v>
      </c>
      <c r="U22" s="56">
        <f t="shared" si="14"/>
        <v>106.00236477272726</v>
      </c>
      <c r="V22" s="109">
        <v>90298000</v>
      </c>
      <c r="W22" s="110">
        <v>42584000</v>
      </c>
    </row>
    <row r="23" spans="1:23" ht="13" customHeight="1" x14ac:dyDescent="0.3">
      <c r="A23" s="53" t="s">
        <v>50</v>
      </c>
      <c r="B23" s="108">
        <v>504019000</v>
      </c>
      <c r="C23" s="108">
        <v>496187000</v>
      </c>
      <c r="D23" s="108"/>
      <c r="E23" s="108">
        <f t="shared" si="8"/>
        <v>1000206000</v>
      </c>
      <c r="F23" s="109">
        <v>1000206000</v>
      </c>
      <c r="G23" s="110">
        <v>1000206000</v>
      </c>
      <c r="H23" s="109">
        <v>20523000</v>
      </c>
      <c r="I23" s="110">
        <v>42913636</v>
      </c>
      <c r="J23" s="109">
        <v>95984000</v>
      </c>
      <c r="K23" s="110">
        <v>106335344</v>
      </c>
      <c r="L23" s="109">
        <v>91885000</v>
      </c>
      <c r="M23" s="110">
        <v>94432315</v>
      </c>
      <c r="N23" s="109">
        <v>51832000</v>
      </c>
      <c r="O23" s="110">
        <v>183446640</v>
      </c>
      <c r="P23" s="109">
        <f t="shared" si="9"/>
        <v>260224000</v>
      </c>
      <c r="Q23" s="110">
        <f t="shared" si="10"/>
        <v>427127935</v>
      </c>
      <c r="R23" s="54">
        <f t="shared" si="11"/>
        <v>-43.590357512107524</v>
      </c>
      <c r="S23" s="55">
        <f t="shared" si="12"/>
        <v>94.262567850846395</v>
      </c>
      <c r="T23" s="54">
        <f t="shared" si="13"/>
        <v>26.017040489659131</v>
      </c>
      <c r="U23" s="56">
        <f t="shared" si="14"/>
        <v>42.703996476725791</v>
      </c>
      <c r="V23" s="109">
        <v>335295000</v>
      </c>
      <c r="W23" s="110">
        <v>130898000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592019000</v>
      </c>
      <c r="C26" s="111">
        <f>SUM(C19:C25)</f>
        <v>496187000</v>
      </c>
      <c r="D26" s="111"/>
      <c r="E26" s="111">
        <f t="shared" si="8"/>
        <v>1088206000</v>
      </c>
      <c r="F26" s="112">
        <f t="shared" ref="F26:O26" si="15">SUM(F19:F25)</f>
        <v>1088206000</v>
      </c>
      <c r="G26" s="113">
        <f t="shared" si="15"/>
        <v>1092206000</v>
      </c>
      <c r="H26" s="112">
        <f t="shared" si="15"/>
        <v>20523000</v>
      </c>
      <c r="I26" s="113">
        <f t="shared" si="15"/>
        <v>42556988</v>
      </c>
      <c r="J26" s="112">
        <f t="shared" si="15"/>
        <v>103532000</v>
      </c>
      <c r="K26" s="113">
        <f t="shared" si="15"/>
        <v>144325119</v>
      </c>
      <c r="L26" s="112">
        <f t="shared" si="15"/>
        <v>118576000</v>
      </c>
      <c r="M26" s="113">
        <f t="shared" si="15"/>
        <v>128980934</v>
      </c>
      <c r="N26" s="112">
        <f t="shared" si="15"/>
        <v>65804000</v>
      </c>
      <c r="O26" s="113">
        <f t="shared" si="15"/>
        <v>204546975</v>
      </c>
      <c r="P26" s="112">
        <f t="shared" si="9"/>
        <v>308435000</v>
      </c>
      <c r="Q26" s="113">
        <f t="shared" si="10"/>
        <v>520410016</v>
      </c>
      <c r="R26" s="58">
        <f t="shared" si="11"/>
        <v>-44.504790176764267</v>
      </c>
      <c r="S26" s="59">
        <f t="shared" si="12"/>
        <v>58.586985422202012</v>
      </c>
      <c r="T26" s="58">
        <f>IF(($E26-$E21-$E25)   =0,0,($P26   /($E26-$E21-$E25)   )*100)</f>
        <v>28.343438650402593</v>
      </c>
      <c r="U26" s="60">
        <f>IF(($E26-$E21-$E25)   =0,0,($Q26   /($E26-$E21-$E25)   )*100)</f>
        <v>47.822748266412795</v>
      </c>
      <c r="V26" s="112">
        <f>SUM(V19:V25)</f>
        <v>425593000</v>
      </c>
      <c r="W26" s="113">
        <f>SUM(W19:W25)</f>
        <v>173482000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>
        <v>298225000</v>
      </c>
      <c r="C30" s="108"/>
      <c r="D30" s="108"/>
      <c r="E30" s="108">
        <f>$B30      +$C30      +$D30</f>
        <v>298225000</v>
      </c>
      <c r="F30" s="109">
        <v>298225000</v>
      </c>
      <c r="G30" s="110">
        <v>178585000</v>
      </c>
      <c r="H30" s="109">
        <v>16132000</v>
      </c>
      <c r="I30" s="110"/>
      <c r="J30" s="109">
        <v>26332000</v>
      </c>
      <c r="K30" s="110"/>
      <c r="L30" s="109">
        <v>25250000</v>
      </c>
      <c r="M30" s="110"/>
      <c r="N30" s="109">
        <v>13325000</v>
      </c>
      <c r="O30" s="110"/>
      <c r="P30" s="109">
        <f>$H30      +$J30      +$L30      +$N30</f>
        <v>81039000</v>
      </c>
      <c r="Q30" s="110">
        <f>$I30      +$K30      +$M30      +$O30</f>
        <v>0</v>
      </c>
      <c r="R30" s="54">
        <f>IF(($L30      =0),0,((($N30      -$L30      )/$L30      )*100))</f>
        <v>-47.227722772277225</v>
      </c>
      <c r="S30" s="55">
        <f>IF(($M30      =0),0,((($O30      -$M30      )/$M30      )*100))</f>
        <v>0</v>
      </c>
      <c r="T30" s="54">
        <f>IF(($E30      =0),0,(($P30      /$E30      )*100))</f>
        <v>27.173778187610026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>
        <v>18548000</v>
      </c>
      <c r="C31" s="108"/>
      <c r="D31" s="108"/>
      <c r="E31" s="108">
        <f>$B31      +$C31      +$D31</f>
        <v>18548000</v>
      </c>
      <c r="F31" s="109">
        <v>18548000</v>
      </c>
      <c r="G31" s="110">
        <v>17779000</v>
      </c>
      <c r="H31" s="109">
        <v>2066000</v>
      </c>
      <c r="I31" s="110">
        <v>1207877</v>
      </c>
      <c r="J31" s="109">
        <v>4748000</v>
      </c>
      <c r="K31" s="110">
        <v>4600405</v>
      </c>
      <c r="L31" s="109">
        <v>5208000</v>
      </c>
      <c r="M31" s="110">
        <v>2215007</v>
      </c>
      <c r="N31" s="109">
        <v>3844000</v>
      </c>
      <c r="O31" s="110">
        <v>3646165</v>
      </c>
      <c r="P31" s="109">
        <f>$H31      +$J31      +$L31      +$N31</f>
        <v>15866000</v>
      </c>
      <c r="Q31" s="110">
        <f>$I31      +$K31      +$M31      +$O31</f>
        <v>11669454</v>
      </c>
      <c r="R31" s="54">
        <f>IF(($L31      =0),0,((($N31      -$L31      )/$L31      )*100))</f>
        <v>-26.190476190476193</v>
      </c>
      <c r="S31" s="55">
        <f>IF(($M31      =0),0,((($O31      -$M31      )/$M31      )*100))</f>
        <v>64.61189513170838</v>
      </c>
      <c r="T31" s="54">
        <f>IF(($E31      =0),0,(($P31      /$E31      )*100))</f>
        <v>85.540219969808064</v>
      </c>
      <c r="U31" s="56">
        <f>IF(($E31      =0),0,(($Q31      /$E31      )*100))</f>
        <v>62.914891093379346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316773000</v>
      </c>
      <c r="C32" s="111">
        <f>SUM(C28:C31)</f>
        <v>0</v>
      </c>
      <c r="D32" s="111"/>
      <c r="E32" s="111">
        <f>$B32      +$C32      +$D32</f>
        <v>316773000</v>
      </c>
      <c r="F32" s="112">
        <f t="shared" ref="F32:O32" si="16">SUM(F28:F31)</f>
        <v>316773000</v>
      </c>
      <c r="G32" s="113">
        <f t="shared" si="16"/>
        <v>196364000</v>
      </c>
      <c r="H32" s="112">
        <f t="shared" si="16"/>
        <v>18198000</v>
      </c>
      <c r="I32" s="113">
        <f t="shared" si="16"/>
        <v>1207877</v>
      </c>
      <c r="J32" s="112">
        <f t="shared" si="16"/>
        <v>31080000</v>
      </c>
      <c r="K32" s="113">
        <f t="shared" si="16"/>
        <v>4600405</v>
      </c>
      <c r="L32" s="112">
        <f t="shared" si="16"/>
        <v>30458000</v>
      </c>
      <c r="M32" s="113">
        <f t="shared" si="16"/>
        <v>2215007</v>
      </c>
      <c r="N32" s="112">
        <f t="shared" si="16"/>
        <v>17169000</v>
      </c>
      <c r="O32" s="113">
        <f t="shared" si="16"/>
        <v>3646165</v>
      </c>
      <c r="P32" s="112">
        <f>$H32      +$J32      +$L32      +$N32</f>
        <v>96905000</v>
      </c>
      <c r="Q32" s="113">
        <f>$I32      +$K32      +$M32      +$O32</f>
        <v>11669454</v>
      </c>
      <c r="R32" s="58">
        <f>IF(($L32      =0),0,((($N32      -$L32      )/$L32      )*100))</f>
        <v>-43.630573248407643</v>
      </c>
      <c r="S32" s="59">
        <f>IF(($M32      =0),0,((($O32      -$M32      )/$M32      )*100))</f>
        <v>64.61189513170838</v>
      </c>
      <c r="T32" s="58">
        <f>IF($E32   =0,0,($P32   /$E32   )*100)</f>
        <v>30.591306708589432</v>
      </c>
      <c r="U32" s="60">
        <f>IF($E32   =0,0,($Q32   /$E32   )*100)</f>
        <v>3.6838537375344491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83724000</v>
      </c>
      <c r="C34" s="108"/>
      <c r="D34" s="108"/>
      <c r="E34" s="108">
        <f>$B34      +$C34      +$D34</f>
        <v>83724000</v>
      </c>
      <c r="F34" s="109">
        <v>83724000</v>
      </c>
      <c r="G34" s="110">
        <v>83724000</v>
      </c>
      <c r="H34" s="109">
        <v>19074000</v>
      </c>
      <c r="I34" s="110">
        <v>31418058</v>
      </c>
      <c r="J34" s="109">
        <v>26848000</v>
      </c>
      <c r="K34" s="110">
        <v>27811609</v>
      </c>
      <c r="L34" s="109">
        <v>16472000</v>
      </c>
      <c r="M34" s="110">
        <v>14414641</v>
      </c>
      <c r="N34" s="109">
        <v>7679000</v>
      </c>
      <c r="O34" s="110">
        <v>1714865</v>
      </c>
      <c r="P34" s="109">
        <f>$H34      +$J34      +$L34      +$N34</f>
        <v>70073000</v>
      </c>
      <c r="Q34" s="110">
        <f>$I34      +$K34      +$M34      +$O34</f>
        <v>75359173</v>
      </c>
      <c r="R34" s="54">
        <f>IF(($L34      =0),0,((($N34      -$L34      )/$L34      )*100))</f>
        <v>-53.381495871782413</v>
      </c>
      <c r="S34" s="55">
        <f>IF(($M34      =0),0,((($O34      -$M34      )/$M34      )*100))</f>
        <v>-88.103311071014531</v>
      </c>
      <c r="T34" s="54">
        <f>IF(($E34      =0),0,(($P34      /$E34      )*100))</f>
        <v>83.695236730208777</v>
      </c>
      <c r="U34" s="56">
        <f>IF(($E34      =0),0,(($Q34      /$E34      )*100))</f>
        <v>90.009045196120582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83724000</v>
      </c>
      <c r="C35" s="111">
        <f>C34</f>
        <v>0</v>
      </c>
      <c r="D35" s="111"/>
      <c r="E35" s="111">
        <f>$B35      +$C35      +$D35</f>
        <v>83724000</v>
      </c>
      <c r="F35" s="112">
        <f t="shared" ref="F35:O35" si="17">F34</f>
        <v>83724000</v>
      </c>
      <c r="G35" s="113">
        <f t="shared" si="17"/>
        <v>83724000</v>
      </c>
      <c r="H35" s="112">
        <f t="shared" si="17"/>
        <v>19074000</v>
      </c>
      <c r="I35" s="113">
        <f t="shared" si="17"/>
        <v>31418058</v>
      </c>
      <c r="J35" s="112">
        <f t="shared" si="17"/>
        <v>26848000</v>
      </c>
      <c r="K35" s="113">
        <f t="shared" si="17"/>
        <v>27811609</v>
      </c>
      <c r="L35" s="112">
        <f t="shared" si="17"/>
        <v>16472000</v>
      </c>
      <c r="M35" s="113">
        <f t="shared" si="17"/>
        <v>14414641</v>
      </c>
      <c r="N35" s="112">
        <f t="shared" si="17"/>
        <v>7679000</v>
      </c>
      <c r="O35" s="113">
        <f t="shared" si="17"/>
        <v>1714865</v>
      </c>
      <c r="P35" s="112">
        <f>$H35      +$J35      +$L35      +$N35</f>
        <v>70073000</v>
      </c>
      <c r="Q35" s="113">
        <f>$I35      +$K35      +$M35      +$O35</f>
        <v>75359173</v>
      </c>
      <c r="R35" s="58">
        <f>IF(($L35      =0),0,((($N35      -$L35      )/$L35      )*100))</f>
        <v>-53.381495871782413</v>
      </c>
      <c r="S35" s="59">
        <f>IF(($M35      =0),0,((($O35      -$M35      )/$M35      )*100))</f>
        <v>-88.103311071014531</v>
      </c>
      <c r="T35" s="58">
        <f>IF($E35   =0,0,($P35   /$E35   )*100)</f>
        <v>83.695236730208777</v>
      </c>
      <c r="U35" s="60">
        <f>IF($E35   =0,0,($Q35   /$E35   )*100)</f>
        <v>90.009045196120582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342222000</v>
      </c>
      <c r="C37" s="108"/>
      <c r="D37" s="108"/>
      <c r="E37" s="108">
        <f t="shared" ref="E37:E42" si="18">$B37      +$C37      +$D37</f>
        <v>342222000</v>
      </c>
      <c r="F37" s="109">
        <v>342222000</v>
      </c>
      <c r="G37" s="110">
        <v>337918000</v>
      </c>
      <c r="H37" s="109">
        <v>89773000</v>
      </c>
      <c r="I37" s="110">
        <v>41763166</v>
      </c>
      <c r="J37" s="109">
        <v>90373000</v>
      </c>
      <c r="K37" s="110">
        <v>70032190</v>
      </c>
      <c r="L37" s="109">
        <v>71014000</v>
      </c>
      <c r="M37" s="110">
        <v>29630936</v>
      </c>
      <c r="N37" s="109">
        <v>45556000</v>
      </c>
      <c r="O37" s="110">
        <v>36458804</v>
      </c>
      <c r="P37" s="109">
        <f t="shared" ref="P37:P42" si="19">$H37      +$J37      +$L37      +$N37</f>
        <v>296716000</v>
      </c>
      <c r="Q37" s="110">
        <f t="shared" ref="Q37:Q42" si="20">$I37      +$K37      +$M37      +$O37</f>
        <v>177885096</v>
      </c>
      <c r="R37" s="54">
        <f t="shared" ref="R37:R42" si="21">IF(($L37      =0),0,((($N37      -$L37      )/$L37      )*100))</f>
        <v>-35.849269158194161</v>
      </c>
      <c r="S37" s="55">
        <f t="shared" ref="S37:S42" si="22">IF(($M37      =0),0,((($O37      -$M37      )/$M37      )*100))</f>
        <v>23.043038532431105</v>
      </c>
      <c r="T37" s="54">
        <f t="shared" ref="T37:T41" si="23">IF(($E37      =0),0,(($P37      /$E37      )*100))</f>
        <v>86.70278357323609</v>
      </c>
      <c r="U37" s="56">
        <f t="shared" ref="U37:U41" si="24">IF(($E37      =0),0,(($Q37      /$E37      )*100))</f>
        <v>51.97944492171748</v>
      </c>
      <c r="V37" s="109">
        <v>6338000</v>
      </c>
      <c r="W37" s="110">
        <v>783000</v>
      </c>
    </row>
    <row r="38" spans="1:23" ht="13" customHeight="1" x14ac:dyDescent="0.3">
      <c r="A38" s="53" t="s">
        <v>62</v>
      </c>
      <c r="B38" s="108">
        <v>515162000</v>
      </c>
      <c r="C38" s="108"/>
      <c r="D38" s="108"/>
      <c r="E38" s="108">
        <f t="shared" si="18"/>
        <v>515162000</v>
      </c>
      <c r="F38" s="109">
        <v>515162000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28000000</v>
      </c>
      <c r="C40" s="108"/>
      <c r="D40" s="108"/>
      <c r="E40" s="108">
        <f t="shared" si="18"/>
        <v>28000000</v>
      </c>
      <c r="F40" s="109">
        <v>28000000</v>
      </c>
      <c r="G40" s="110">
        <v>21800000</v>
      </c>
      <c r="H40" s="109"/>
      <c r="I40" s="110">
        <v>1794529</v>
      </c>
      <c r="J40" s="109">
        <v>7522000</v>
      </c>
      <c r="K40" s="110">
        <v>5502654</v>
      </c>
      <c r="L40" s="109">
        <v>7363000</v>
      </c>
      <c r="M40" s="110">
        <v>5969321</v>
      </c>
      <c r="N40" s="109">
        <v>333000</v>
      </c>
      <c r="O40" s="110">
        <v>2689272</v>
      </c>
      <c r="P40" s="109">
        <f t="shared" si="19"/>
        <v>15218000</v>
      </c>
      <c r="Q40" s="110">
        <f t="shared" si="20"/>
        <v>15955776</v>
      </c>
      <c r="R40" s="54">
        <f t="shared" si="21"/>
        <v>-95.477386934673376</v>
      </c>
      <c r="S40" s="55">
        <f t="shared" si="22"/>
        <v>-54.948443884991271</v>
      </c>
      <c r="T40" s="54">
        <f t="shared" si="23"/>
        <v>54.35</v>
      </c>
      <c r="U40" s="56">
        <f t="shared" si="24"/>
        <v>56.984914285714282</v>
      </c>
      <c r="V40" s="109">
        <v>438000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885384000</v>
      </c>
      <c r="C42" s="111">
        <f>SUM(C37:C41)</f>
        <v>0</v>
      </c>
      <c r="D42" s="111"/>
      <c r="E42" s="111">
        <f t="shared" si="18"/>
        <v>885384000</v>
      </c>
      <c r="F42" s="112">
        <f t="shared" ref="F42:O42" si="25">SUM(F37:F41)</f>
        <v>885384000</v>
      </c>
      <c r="G42" s="113">
        <f t="shared" si="25"/>
        <v>359718000</v>
      </c>
      <c r="H42" s="112">
        <f t="shared" si="25"/>
        <v>89773000</v>
      </c>
      <c r="I42" s="113">
        <f t="shared" si="25"/>
        <v>43557695</v>
      </c>
      <c r="J42" s="112">
        <f t="shared" si="25"/>
        <v>97895000</v>
      </c>
      <c r="K42" s="113">
        <f t="shared" si="25"/>
        <v>75534844</v>
      </c>
      <c r="L42" s="112">
        <f t="shared" si="25"/>
        <v>78377000</v>
      </c>
      <c r="M42" s="113">
        <f t="shared" si="25"/>
        <v>35600257</v>
      </c>
      <c r="N42" s="112">
        <f t="shared" si="25"/>
        <v>45889000</v>
      </c>
      <c r="O42" s="113">
        <f t="shared" si="25"/>
        <v>39148076</v>
      </c>
      <c r="P42" s="112">
        <f t="shared" si="19"/>
        <v>311934000</v>
      </c>
      <c r="Q42" s="113">
        <f t="shared" si="20"/>
        <v>193840872</v>
      </c>
      <c r="R42" s="58">
        <f t="shared" si="21"/>
        <v>-41.450935861285835</v>
      </c>
      <c r="S42" s="59">
        <f t="shared" si="22"/>
        <v>9.9657117643841726</v>
      </c>
      <c r="T42" s="58">
        <f>IF((+$E37+$E40) =0,0,(P42   /(+$E37+$E40) )*100)</f>
        <v>84.255932926730452</v>
      </c>
      <c r="U42" s="60">
        <f>IF((+$E37+$E40) =0,0,(Q42   /(+$E37+$E40) )*100)</f>
        <v>52.358010058829564</v>
      </c>
      <c r="V42" s="112">
        <f>SUM(V37:V41)</f>
        <v>6776000</v>
      </c>
      <c r="W42" s="113">
        <f>SUM(W37:W41)</f>
        <v>783000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>
        <v>725000000</v>
      </c>
      <c r="C45" s="108"/>
      <c r="D45" s="108"/>
      <c r="E45" s="108">
        <f t="shared" si="26"/>
        <v>725000000</v>
      </c>
      <c r="F45" s="109">
        <v>725000000</v>
      </c>
      <c r="G45" s="110">
        <v>564000000</v>
      </c>
      <c r="H45" s="109">
        <v>77499000</v>
      </c>
      <c r="I45" s="110">
        <v>5402496</v>
      </c>
      <c r="J45" s="109">
        <v>78640000</v>
      </c>
      <c r="K45" s="110">
        <v>6674571</v>
      </c>
      <c r="L45" s="109">
        <v>28360000</v>
      </c>
      <c r="M45" s="110">
        <v>7319461</v>
      </c>
      <c r="N45" s="109">
        <v>63979000</v>
      </c>
      <c r="O45" s="110">
        <v>14708994</v>
      </c>
      <c r="P45" s="109">
        <f t="shared" si="27"/>
        <v>248478000</v>
      </c>
      <c r="Q45" s="110">
        <f t="shared" si="28"/>
        <v>34105522</v>
      </c>
      <c r="R45" s="54">
        <f t="shared" si="29"/>
        <v>125.59590973201693</v>
      </c>
      <c r="S45" s="55">
        <f t="shared" si="30"/>
        <v>100.95733825209261</v>
      </c>
      <c r="T45" s="54">
        <f t="shared" si="31"/>
        <v>34.272827586206894</v>
      </c>
      <c r="U45" s="56">
        <f t="shared" si="32"/>
        <v>4.7042099310344829</v>
      </c>
      <c r="V45" s="109">
        <v>12302000</v>
      </c>
      <c r="W45" s="110" t="s">
        <v>36</v>
      </c>
    </row>
    <row r="46" spans="1:23" ht="13" customHeight="1" x14ac:dyDescent="0.3">
      <c r="A46" s="53" t="s">
        <v>69</v>
      </c>
      <c r="B46" s="108">
        <v>300916000</v>
      </c>
      <c r="C46" s="108"/>
      <c r="D46" s="108"/>
      <c r="E46" s="108">
        <f t="shared" si="26"/>
        <v>300916000</v>
      </c>
      <c r="F46" s="109">
        <v>300916000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>
        <v>553071000</v>
      </c>
      <c r="C53" s="108"/>
      <c r="D53" s="108"/>
      <c r="E53" s="108">
        <f t="shared" si="26"/>
        <v>553071000</v>
      </c>
      <c r="F53" s="109">
        <v>553071000</v>
      </c>
      <c r="G53" s="110">
        <v>536946000</v>
      </c>
      <c r="H53" s="109">
        <v>71523000</v>
      </c>
      <c r="I53" s="110">
        <v>42805209</v>
      </c>
      <c r="J53" s="109">
        <v>196404000</v>
      </c>
      <c r="K53" s="110">
        <v>139077480</v>
      </c>
      <c r="L53" s="109">
        <v>31313000</v>
      </c>
      <c r="M53" s="110">
        <v>83938244</v>
      </c>
      <c r="N53" s="109">
        <v>160164000</v>
      </c>
      <c r="O53" s="110">
        <v>71887019</v>
      </c>
      <c r="P53" s="109">
        <f t="shared" si="27"/>
        <v>459404000</v>
      </c>
      <c r="Q53" s="110">
        <f t="shared" si="28"/>
        <v>337707952</v>
      </c>
      <c r="R53" s="54">
        <f t="shared" si="29"/>
        <v>411.49362884425</v>
      </c>
      <c r="S53" s="55">
        <f t="shared" si="30"/>
        <v>-14.357251743317384</v>
      </c>
      <c r="T53" s="54">
        <f t="shared" si="31"/>
        <v>83.064199713960775</v>
      </c>
      <c r="U53" s="56">
        <f t="shared" si="32"/>
        <v>61.060506155629199</v>
      </c>
      <c r="V53" s="109">
        <v>6183000</v>
      </c>
      <c r="W53" s="110" t="s">
        <v>36</v>
      </c>
    </row>
    <row r="54" spans="1:23" ht="13" customHeight="1" x14ac:dyDescent="0.3">
      <c r="A54" s="53" t="s">
        <v>77</v>
      </c>
      <c r="B54" s="108">
        <v>45000000</v>
      </c>
      <c r="C54" s="108"/>
      <c r="D54" s="108"/>
      <c r="E54" s="108">
        <f t="shared" si="26"/>
        <v>45000000</v>
      </c>
      <c r="F54" s="109">
        <v>45000000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1623987000</v>
      </c>
      <c r="C55" s="111">
        <f>SUM(C44:C54)</f>
        <v>0</v>
      </c>
      <c r="D55" s="111"/>
      <c r="E55" s="111">
        <f t="shared" si="26"/>
        <v>1623987000</v>
      </c>
      <c r="F55" s="112">
        <f t="shared" ref="F55:O55" si="33">SUM(F44:F54)</f>
        <v>1623987000</v>
      </c>
      <c r="G55" s="113">
        <f t="shared" si="33"/>
        <v>1100946000</v>
      </c>
      <c r="H55" s="112">
        <f t="shared" si="33"/>
        <v>149022000</v>
      </c>
      <c r="I55" s="113">
        <f t="shared" si="33"/>
        <v>48207705</v>
      </c>
      <c r="J55" s="112">
        <f t="shared" si="33"/>
        <v>275044000</v>
      </c>
      <c r="K55" s="113">
        <f t="shared" si="33"/>
        <v>145752051</v>
      </c>
      <c r="L55" s="112">
        <f t="shared" si="33"/>
        <v>59673000</v>
      </c>
      <c r="M55" s="113">
        <f t="shared" si="33"/>
        <v>91257705</v>
      </c>
      <c r="N55" s="112">
        <f t="shared" si="33"/>
        <v>224143000</v>
      </c>
      <c r="O55" s="113">
        <f t="shared" si="33"/>
        <v>86596013</v>
      </c>
      <c r="P55" s="112">
        <f t="shared" si="27"/>
        <v>707882000</v>
      </c>
      <c r="Q55" s="113">
        <f t="shared" si="28"/>
        <v>371813474</v>
      </c>
      <c r="R55" s="58">
        <f t="shared" si="29"/>
        <v>275.61878906708228</v>
      </c>
      <c r="S55" s="59">
        <f t="shared" si="30"/>
        <v>-5.1082722275341022</v>
      </c>
      <c r="T55" s="58">
        <f>IF((+$E45+$E47+$E49+$E50+$E53) =0,0,(P55   /(+$E45+$E47+$E49+$E50+$E53) )*100)</f>
        <v>55.386750814313132</v>
      </c>
      <c r="U55" s="60">
        <f>IF((+$E45+$E47+$E49+$E50+$E53) =0,0,(Q55   /(+$E45+$E47+$E49+$E50+$E53) )*100)</f>
        <v>29.09176986255067</v>
      </c>
      <c r="V55" s="112">
        <f>SUM(V44:V54)</f>
        <v>18485000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>
        <v>696245000</v>
      </c>
      <c r="C67" s="108"/>
      <c r="D67" s="108"/>
      <c r="E67" s="108">
        <f t="shared" si="35"/>
        <v>696245000</v>
      </c>
      <c r="F67" s="109">
        <v>696245000</v>
      </c>
      <c r="G67" s="110">
        <v>651617000</v>
      </c>
      <c r="H67" s="109">
        <v>43001000</v>
      </c>
      <c r="I67" s="110">
        <v>13804605</v>
      </c>
      <c r="J67" s="109">
        <v>221682000</v>
      </c>
      <c r="K67" s="110">
        <v>107743480</v>
      </c>
      <c r="L67" s="109">
        <v>98538000</v>
      </c>
      <c r="M67" s="110">
        <v>43621213</v>
      </c>
      <c r="N67" s="109">
        <v>130692000</v>
      </c>
      <c r="O67" s="110">
        <v>72414967</v>
      </c>
      <c r="P67" s="109">
        <f t="shared" si="36"/>
        <v>493913000</v>
      </c>
      <c r="Q67" s="110">
        <f t="shared" si="37"/>
        <v>237584265</v>
      </c>
      <c r="R67" s="54">
        <f t="shared" si="38"/>
        <v>32.631066187663642</v>
      </c>
      <c r="S67" s="55">
        <f t="shared" si="39"/>
        <v>66.008604575026368</v>
      </c>
      <c r="T67" s="54">
        <f t="shared" si="40"/>
        <v>70.939539960789659</v>
      </c>
      <c r="U67" s="56">
        <f t="shared" si="41"/>
        <v>34.123658338659524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696245000</v>
      </c>
      <c r="C68" s="111">
        <f>SUM(C63:C67)</f>
        <v>0</v>
      </c>
      <c r="D68" s="111"/>
      <c r="E68" s="111">
        <f t="shared" si="35"/>
        <v>696245000</v>
      </c>
      <c r="F68" s="112">
        <f t="shared" ref="F68:O68" si="42">SUM(F63:F67)</f>
        <v>696245000</v>
      </c>
      <c r="G68" s="113">
        <f t="shared" si="42"/>
        <v>651617000</v>
      </c>
      <c r="H68" s="112">
        <f t="shared" si="42"/>
        <v>43001000</v>
      </c>
      <c r="I68" s="113">
        <f t="shared" si="42"/>
        <v>13804605</v>
      </c>
      <c r="J68" s="112">
        <f t="shared" si="42"/>
        <v>221682000</v>
      </c>
      <c r="K68" s="113">
        <f t="shared" si="42"/>
        <v>107743480</v>
      </c>
      <c r="L68" s="112">
        <f t="shared" si="42"/>
        <v>98538000</v>
      </c>
      <c r="M68" s="113">
        <f t="shared" si="42"/>
        <v>43621213</v>
      </c>
      <c r="N68" s="112">
        <f t="shared" si="42"/>
        <v>130692000</v>
      </c>
      <c r="O68" s="113">
        <f t="shared" si="42"/>
        <v>72414967</v>
      </c>
      <c r="P68" s="112">
        <f t="shared" si="36"/>
        <v>493913000</v>
      </c>
      <c r="Q68" s="113">
        <f t="shared" si="37"/>
        <v>237584265</v>
      </c>
      <c r="R68" s="58">
        <f t="shared" si="38"/>
        <v>32.631066187663642</v>
      </c>
      <c r="S68" s="59">
        <f t="shared" si="39"/>
        <v>66.008604575026368</v>
      </c>
      <c r="T68" s="58">
        <f>IF((+$E63+$E65+$E66++$E67) =0,0,(P68   /(+$E63+$E65+$E66+$E67) )*100)</f>
        <v>70.939539960789659</v>
      </c>
      <c r="U68" s="60">
        <f>IF((+$E63+$E65+$E67) =0,0,(Q68  /(+$E63+$E65+$E67) )*100)</f>
        <v>34.123658338659524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4575417000</v>
      </c>
      <c r="C69" s="120">
        <f>SUM(C9:C16,C19:C25,C28:C31,C34,C37:C41,C44:C54,C57:C60,C63:C67)</f>
        <v>510187000</v>
      </c>
      <c r="D69" s="120"/>
      <c r="E69" s="120">
        <f t="shared" si="35"/>
        <v>5085604000</v>
      </c>
      <c r="F69" s="121">
        <f t="shared" ref="F69:O69" si="43">SUM(F9:F16,F19:F25,F28:F31,F34,F37:F41,F44:F54,F57:F60,F63:F67)</f>
        <v>4988304000</v>
      </c>
      <c r="G69" s="122">
        <f t="shared" si="43"/>
        <v>3611360000</v>
      </c>
      <c r="H69" s="121">
        <f t="shared" si="43"/>
        <v>364427000</v>
      </c>
      <c r="I69" s="122">
        <f t="shared" si="43"/>
        <v>197727643</v>
      </c>
      <c r="J69" s="121">
        <f t="shared" si="43"/>
        <v>788287000</v>
      </c>
      <c r="K69" s="122">
        <f t="shared" si="43"/>
        <v>536445758</v>
      </c>
      <c r="L69" s="121">
        <f t="shared" si="43"/>
        <v>423456000</v>
      </c>
      <c r="M69" s="122">
        <f t="shared" si="43"/>
        <v>371858052</v>
      </c>
      <c r="N69" s="121">
        <f t="shared" si="43"/>
        <v>516718000</v>
      </c>
      <c r="O69" s="122">
        <f t="shared" si="43"/>
        <v>519118570</v>
      </c>
      <c r="P69" s="121">
        <f t="shared" si="36"/>
        <v>2092888000</v>
      </c>
      <c r="Q69" s="122">
        <f t="shared" si="37"/>
        <v>1625150023</v>
      </c>
      <c r="R69" s="67">
        <f t="shared" si="38"/>
        <v>22.024011939847352</v>
      </c>
      <c r="S69" s="68">
        <f t="shared" si="39"/>
        <v>39.60127183154286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51.549905096792401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40.029055283273635</v>
      </c>
      <c r="V69" s="121">
        <f>SUM(V9:V16,V19:V25,V28:V31,V34,V37:V41,V44:V54,V57:V60,V63:V67)</f>
        <v>450920000</v>
      </c>
      <c r="W69" s="122">
        <f>SUM(W9:W16,W19:W25,W28:W31,W34,W37:W41,W44:W54,W57:W60,W63:W67)</f>
        <v>174265000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3575350000</v>
      </c>
      <c r="C71" s="108"/>
      <c r="D71" s="108"/>
      <c r="E71" s="108">
        <f>$B71      +$C71      +$D71</f>
        <v>3575350000</v>
      </c>
      <c r="F71" s="109">
        <v>3575350000</v>
      </c>
      <c r="G71" s="110">
        <v>3568299000</v>
      </c>
      <c r="H71" s="109">
        <v>1054847000</v>
      </c>
      <c r="I71" s="110">
        <v>849190105</v>
      </c>
      <c r="J71" s="109">
        <v>1055185000</v>
      </c>
      <c r="K71" s="110">
        <v>1021559851</v>
      </c>
      <c r="L71" s="109">
        <v>711078000</v>
      </c>
      <c r="M71" s="110">
        <v>546063054</v>
      </c>
      <c r="N71" s="109">
        <v>695607000</v>
      </c>
      <c r="O71" s="110">
        <v>383537606</v>
      </c>
      <c r="P71" s="109">
        <f>$H71      +$J71      +$L71      +$N71</f>
        <v>3516717000</v>
      </c>
      <c r="Q71" s="110">
        <f>$I71      +$K71      +$M71      +$O71</f>
        <v>2800350616</v>
      </c>
      <c r="R71" s="54">
        <f>IF(($L71      =0),0,((($N71      -$L71      )/$L71      )*100))</f>
        <v>-2.1757106815286087</v>
      </c>
      <c r="S71" s="55">
        <f>IF(($M71      =0),0,((($O71      -$M71      )/$M71      )*100))</f>
        <v>-29.763128417034419</v>
      </c>
      <c r="T71" s="54">
        <f>IF(($E71      =0),0,(($P71      /$E71      )*100))</f>
        <v>98.360076635853829</v>
      </c>
      <c r="U71" s="56">
        <f>IF(($E71      =0),0,(($Q71      /$E71      )*100))</f>
        <v>78.323817696169613</v>
      </c>
      <c r="V71" s="109">
        <v>591000</v>
      </c>
      <c r="W71" s="110" t="s">
        <v>36</v>
      </c>
    </row>
    <row r="72" spans="1:23" s="70" customFormat="1" ht="13" customHeight="1" x14ac:dyDescent="0.3">
      <c r="A72" s="69" t="s">
        <v>91</v>
      </c>
      <c r="B72" s="108">
        <v>128469000</v>
      </c>
      <c r="C72" s="108"/>
      <c r="D72" s="108"/>
      <c r="E72" s="108">
        <f>$B72      +$C72      +$D72</f>
        <v>128469000</v>
      </c>
      <c r="F72" s="109">
        <v>128469000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3703819000</v>
      </c>
      <c r="C73" s="117">
        <f>SUM(C71:C72)</f>
        <v>0</v>
      </c>
      <c r="D73" s="117"/>
      <c r="E73" s="117">
        <f>$B73      +$C73      +$D73</f>
        <v>3703819000</v>
      </c>
      <c r="F73" s="118">
        <f t="shared" ref="F73:O73" si="44">SUM(F71:F72)</f>
        <v>3703819000</v>
      </c>
      <c r="G73" s="119">
        <f t="shared" si="44"/>
        <v>3568299000</v>
      </c>
      <c r="H73" s="118">
        <f t="shared" si="44"/>
        <v>1054847000</v>
      </c>
      <c r="I73" s="119">
        <f t="shared" si="44"/>
        <v>849190105</v>
      </c>
      <c r="J73" s="118">
        <f t="shared" si="44"/>
        <v>1055185000</v>
      </c>
      <c r="K73" s="119">
        <f t="shared" si="44"/>
        <v>1021559851</v>
      </c>
      <c r="L73" s="118">
        <f t="shared" si="44"/>
        <v>711078000</v>
      </c>
      <c r="M73" s="119">
        <f t="shared" si="44"/>
        <v>546063054</v>
      </c>
      <c r="N73" s="118">
        <f t="shared" si="44"/>
        <v>695607000</v>
      </c>
      <c r="O73" s="119">
        <f t="shared" si="44"/>
        <v>383537606</v>
      </c>
      <c r="P73" s="118">
        <f>$H73      +$J73      +$L73      +$N73</f>
        <v>3516717000</v>
      </c>
      <c r="Q73" s="119">
        <f>$I73      +$K73      +$M73      +$O73</f>
        <v>2800350616</v>
      </c>
      <c r="R73" s="63">
        <f>IF(($L73      =0),0,((($N73      -$L73      )/$L73      )*100))</f>
        <v>-2.1757106815286087</v>
      </c>
      <c r="S73" s="64">
        <f>IF(($M73      =0),0,((($O73      -$M73      )/$M73      )*100))</f>
        <v>-29.763128417034419</v>
      </c>
      <c r="T73" s="63">
        <f>IF(($E71      =0),0,(($P71      /$E71      )*100))</f>
        <v>98.360076635853829</v>
      </c>
      <c r="U73" s="65">
        <f>IF($E71   =0,0,($Q71   /$E71 )*100)</f>
        <v>78.323817696169613</v>
      </c>
      <c r="V73" s="118">
        <f>SUM(V71:V72)</f>
        <v>591000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3703819000</v>
      </c>
      <c r="C74" s="120">
        <f>SUM(C71:C72)</f>
        <v>0</v>
      </c>
      <c r="D74" s="120"/>
      <c r="E74" s="120">
        <f>$B74      +$C74      +$D74</f>
        <v>3703819000</v>
      </c>
      <c r="F74" s="121">
        <f t="shared" ref="F74:O74" si="45">SUM(F71:F72)</f>
        <v>3703819000</v>
      </c>
      <c r="G74" s="122">
        <f t="shared" si="45"/>
        <v>3568299000</v>
      </c>
      <c r="H74" s="121">
        <f t="shared" si="45"/>
        <v>1054847000</v>
      </c>
      <c r="I74" s="122">
        <f t="shared" si="45"/>
        <v>849190105</v>
      </c>
      <c r="J74" s="121">
        <f t="shared" si="45"/>
        <v>1055185000</v>
      </c>
      <c r="K74" s="122">
        <f t="shared" si="45"/>
        <v>1021559851</v>
      </c>
      <c r="L74" s="121">
        <f t="shared" si="45"/>
        <v>711078000</v>
      </c>
      <c r="M74" s="122">
        <f t="shared" si="45"/>
        <v>546063054</v>
      </c>
      <c r="N74" s="121">
        <f t="shared" si="45"/>
        <v>695607000</v>
      </c>
      <c r="O74" s="122">
        <f t="shared" si="45"/>
        <v>383537606</v>
      </c>
      <c r="P74" s="121">
        <f>$H74      +$J74      +$L74      +$N74</f>
        <v>3516717000</v>
      </c>
      <c r="Q74" s="122">
        <f>$I74      +$K74      +$M74      +$O74</f>
        <v>2800350616</v>
      </c>
      <c r="R74" s="67">
        <f>IF(($L74      =0),0,((($N74      -$L74      )/$L74      )*100))</f>
        <v>-2.1757106815286087</v>
      </c>
      <c r="S74" s="68">
        <f>IF(($M74      =0),0,((($O74      -$M74      )/$M74      )*100))</f>
        <v>-29.763128417034419</v>
      </c>
      <c r="T74" s="67">
        <f>IF(($E71      =0),0,(($P71      /$E71      )*100))</f>
        <v>98.360076635853829</v>
      </c>
      <c r="U74" s="71">
        <f>IF($E71   =0,0,($Q71   /$E71 )*100)</f>
        <v>78.323817696169613</v>
      </c>
      <c r="V74" s="121">
        <f>SUM(V71:V72)</f>
        <v>591000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8279236000</v>
      </c>
      <c r="C75" s="120">
        <f>SUM(C9:C16,C19:C25,C28:C31,C34,C37:C41,C44:C54,C57:C60,C63:C67,C71:C72)</f>
        <v>510187000</v>
      </c>
      <c r="D75" s="120"/>
      <c r="E75" s="120">
        <f>$B75      +$C75      +$D75</f>
        <v>8789423000</v>
      </c>
      <c r="F75" s="121">
        <f t="shared" ref="F75:O75" si="46">SUM(F9:F16,F19:F25,F28:F31,F34,F37:F41,F44:F54,F57:F60,F63:F67,F71:F72)</f>
        <v>8692123000</v>
      </c>
      <c r="G75" s="122">
        <f t="shared" si="46"/>
        <v>7179659000</v>
      </c>
      <c r="H75" s="121">
        <f t="shared" si="46"/>
        <v>1419274000</v>
      </c>
      <c r="I75" s="122">
        <f t="shared" si="46"/>
        <v>1046917748</v>
      </c>
      <c r="J75" s="121">
        <f t="shared" si="46"/>
        <v>1843472000</v>
      </c>
      <c r="K75" s="122">
        <f t="shared" si="46"/>
        <v>1558005609</v>
      </c>
      <c r="L75" s="121">
        <f t="shared" si="46"/>
        <v>1134534000</v>
      </c>
      <c r="M75" s="122">
        <f t="shared" si="46"/>
        <v>917921106</v>
      </c>
      <c r="N75" s="121">
        <f t="shared" si="46"/>
        <v>1212325000</v>
      </c>
      <c r="O75" s="122">
        <f t="shared" si="46"/>
        <v>902656176</v>
      </c>
      <c r="P75" s="121">
        <f>$H75      +$J75      +$L75      +$N75</f>
        <v>5609605000</v>
      </c>
      <c r="Q75" s="122">
        <f>$I75      +$K75      +$M75      +$O75</f>
        <v>4425500639</v>
      </c>
      <c r="R75" s="67">
        <f>IF(($L75      =0),0,((($N75      -$L75      )/$L75      )*100))</f>
        <v>6.8566477514115931</v>
      </c>
      <c r="S75" s="68">
        <f>IF(($M75      =0),0,((($O75      -$M75      )/$M75      )*100))</f>
        <v>-1.6629893244877629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73.469577262171001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57.961239894929797</v>
      </c>
      <c r="V75" s="121">
        <f>SUM(V9:V16,V19:V25,V28:V31,V34,V37:V41,V44:V54,V57:V60,V63:V67,V71:V72)</f>
        <v>451511000</v>
      </c>
      <c r="W75" s="122">
        <f>SUM(W9:W16,W19:W25,W28:W31,W34,W37:W41,W44:W54,W57:W60,W63:W67,W71:W72)</f>
        <v>174265000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114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115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116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117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118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119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120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121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122</v>
      </c>
    </row>
    <row r="118" spans="1:23" x14ac:dyDescent="0.25">
      <c r="A118" s="35" t="s">
        <v>123</v>
      </c>
    </row>
    <row r="119" spans="1:23" ht="13" x14ac:dyDescent="0.3">
      <c r="A119" s="35" t="s">
        <v>124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125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126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127</v>
      </c>
    </row>
    <row r="124" spans="1:23" ht="13" x14ac:dyDescent="0.3">
      <c r="A124" s="36" t="s">
        <v>93</v>
      </c>
      <c r="G124" s="36" t="s">
        <v>93</v>
      </c>
      <c r="W124" s="36"/>
    </row>
    <row r="125" spans="1:23" ht="13" x14ac:dyDescent="0.3">
      <c r="A125" s="36"/>
      <c r="G125" s="36"/>
      <c r="W125" s="36"/>
    </row>
    <row r="126" spans="1:23" ht="13" x14ac:dyDescent="0.3">
      <c r="A126" s="36" t="s">
        <v>93</v>
      </c>
      <c r="G126" s="36" t="s">
        <v>93</v>
      </c>
      <c r="W126" s="36"/>
    </row>
  </sheetData>
  <sheetProtection algorithmName="SHA-512" hashValue="rKiiWbiH2MFuZ59puciSKnV/tRHXSpxVZFd8uBlkRdERTXTL6PAYuGfr0kNLKW6w9mOJ4SuxY+WIq5fdA2s9pQ==" saltValue="p75wSHIAQop3uS3NTVDAp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08531-AC9F-47A0-9067-614E526B6C05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128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1</v>
      </c>
      <c r="G9" s="110" t="s">
        <v>1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>
        <v>5673000</v>
      </c>
      <c r="W9" s="110">
        <v>0</v>
      </c>
    </row>
    <row r="10" spans="1:23" ht="13" customHeight="1" x14ac:dyDescent="0.3">
      <c r="A10" s="53" t="s">
        <v>37</v>
      </c>
      <c r="B10" s="108">
        <v>58000000</v>
      </c>
      <c r="C10" s="108"/>
      <c r="D10" s="108"/>
      <c r="E10" s="108">
        <f t="shared" ref="E10:E17" si="0">$B10      +$C10      +$D10</f>
        <v>58000000</v>
      </c>
      <c r="F10" s="109">
        <v>58000000</v>
      </c>
      <c r="G10" s="110">
        <v>58000000</v>
      </c>
      <c r="H10" s="109">
        <v>20204000</v>
      </c>
      <c r="I10" s="110">
        <v>9571692</v>
      </c>
      <c r="J10" s="109">
        <v>12900000</v>
      </c>
      <c r="K10" s="110">
        <v>8758690</v>
      </c>
      <c r="L10" s="109">
        <v>6589000</v>
      </c>
      <c r="M10" s="110">
        <v>9527465</v>
      </c>
      <c r="N10" s="109">
        <v>5968000</v>
      </c>
      <c r="O10" s="110">
        <v>17437274</v>
      </c>
      <c r="P10" s="109">
        <f t="shared" ref="P10:P17" si="1">$H10      +$J10      +$L10      +$N10</f>
        <v>45661000</v>
      </c>
      <c r="Q10" s="110">
        <f t="shared" ref="Q10:Q17" si="2">$I10      +$K10      +$M10      +$O10</f>
        <v>45295121</v>
      </c>
      <c r="R10" s="54">
        <f t="shared" ref="R10:R17" si="3">IF(($L10      =0),0,((($N10      -$L10      )/$L10      )*100))</f>
        <v>-9.4247989072696914</v>
      </c>
      <c r="S10" s="55">
        <f t="shared" ref="S10:S17" si="4">IF(($M10      =0),0,((($O10      -$M10      )/$M10      )*100))</f>
        <v>83.021128915194126</v>
      </c>
      <c r="T10" s="54">
        <f t="shared" ref="T10:T16" si="5">IF(($E10      =0),0,(($P10      /$E10      )*100))</f>
        <v>78.725862068965512</v>
      </c>
      <c r="U10" s="56">
        <f t="shared" ref="U10:U16" si="6">IF(($E10      =0),0,(($Q10      /$E10      )*100))</f>
        <v>78.095036206896552</v>
      </c>
      <c r="V10" s="109" t="s">
        <v>1</v>
      </c>
      <c r="W10" s="110" t="s">
        <v>1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1</v>
      </c>
      <c r="W11" s="110" t="s">
        <v>1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1</v>
      </c>
      <c r="G12" s="110" t="s">
        <v>1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1</v>
      </c>
      <c r="W12" s="110" t="s">
        <v>1</v>
      </c>
    </row>
    <row r="13" spans="1:23" ht="13" customHeight="1" x14ac:dyDescent="0.3">
      <c r="A13" s="53" t="s">
        <v>40</v>
      </c>
      <c r="B13" s="108">
        <v>48396000</v>
      </c>
      <c r="C13" s="108"/>
      <c r="D13" s="108"/>
      <c r="E13" s="108">
        <f t="shared" si="0"/>
        <v>48396000</v>
      </c>
      <c r="F13" s="109" t="s">
        <v>1</v>
      </c>
      <c r="G13" s="110" t="s">
        <v>1</v>
      </c>
      <c r="H13" s="109"/>
      <c r="I13" s="110">
        <v>1288029</v>
      </c>
      <c r="J13" s="109"/>
      <c r="K13" s="110">
        <v>9463718</v>
      </c>
      <c r="L13" s="109"/>
      <c r="M13" s="110">
        <v>14038338</v>
      </c>
      <c r="N13" s="109"/>
      <c r="O13" s="110">
        <v>91392155</v>
      </c>
      <c r="P13" s="109">
        <f t="shared" si="1"/>
        <v>0</v>
      </c>
      <c r="Q13" s="110">
        <f t="shared" si="2"/>
        <v>116182240</v>
      </c>
      <c r="R13" s="54">
        <f t="shared" si="3"/>
        <v>0</v>
      </c>
      <c r="S13" s="55">
        <f t="shared" si="4"/>
        <v>551.01833992029538</v>
      </c>
      <c r="T13" s="54">
        <f t="shared" si="5"/>
        <v>0</v>
      </c>
      <c r="U13" s="56">
        <f t="shared" si="6"/>
        <v>240.06579056120341</v>
      </c>
      <c r="V13" s="109" t="s">
        <v>1</v>
      </c>
      <c r="W13" s="110" t="s">
        <v>1</v>
      </c>
    </row>
    <row r="14" spans="1:23" ht="13" customHeight="1" x14ac:dyDescent="0.3">
      <c r="A14" s="53" t="s">
        <v>41</v>
      </c>
      <c r="B14" s="108">
        <v>300000</v>
      </c>
      <c r="C14" s="108"/>
      <c r="D14" s="108"/>
      <c r="E14" s="108">
        <f t="shared" si="0"/>
        <v>300000</v>
      </c>
      <c r="F14" s="109">
        <v>300000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1</v>
      </c>
      <c r="W14" s="110" t="s">
        <v>1</v>
      </c>
    </row>
    <row r="15" spans="1:23" ht="13" customHeight="1" x14ac:dyDescent="0.3">
      <c r="A15" s="53" t="s">
        <v>42</v>
      </c>
      <c r="B15" s="108">
        <v>4440000</v>
      </c>
      <c r="C15" s="108"/>
      <c r="D15" s="108"/>
      <c r="E15" s="108">
        <f t="shared" si="0"/>
        <v>4440000</v>
      </c>
      <c r="F15" s="109">
        <v>4440000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1</v>
      </c>
      <c r="W15" s="110" t="s">
        <v>1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1</v>
      </c>
      <c r="W16" s="110" t="s">
        <v>1</v>
      </c>
    </row>
    <row r="17" spans="1:23" ht="13" customHeight="1" x14ac:dyDescent="0.3">
      <c r="A17" s="57" t="s">
        <v>44</v>
      </c>
      <c r="B17" s="111">
        <f>SUM(B9:B16)</f>
        <v>111136000</v>
      </c>
      <c r="C17" s="111">
        <f>SUM(C9:C16)</f>
        <v>0</v>
      </c>
      <c r="D17" s="111"/>
      <c r="E17" s="111">
        <f t="shared" si="0"/>
        <v>111136000</v>
      </c>
      <c r="F17" s="112">
        <f t="shared" ref="F17:O17" si="7">SUM(F9:F16)</f>
        <v>62740000</v>
      </c>
      <c r="G17" s="113">
        <f t="shared" si="7"/>
        <v>58000000</v>
      </c>
      <c r="H17" s="112">
        <f t="shared" si="7"/>
        <v>20204000</v>
      </c>
      <c r="I17" s="113">
        <f t="shared" si="7"/>
        <v>10859721</v>
      </c>
      <c r="J17" s="112">
        <f t="shared" si="7"/>
        <v>12900000</v>
      </c>
      <c r="K17" s="113">
        <f t="shared" si="7"/>
        <v>18222408</v>
      </c>
      <c r="L17" s="112">
        <f t="shared" si="7"/>
        <v>6589000</v>
      </c>
      <c r="M17" s="113">
        <f t="shared" si="7"/>
        <v>23565803</v>
      </c>
      <c r="N17" s="112">
        <f t="shared" si="7"/>
        <v>5968000</v>
      </c>
      <c r="O17" s="113">
        <f t="shared" si="7"/>
        <v>108829429</v>
      </c>
      <c r="P17" s="112">
        <f t="shared" si="1"/>
        <v>45661000</v>
      </c>
      <c r="Q17" s="113">
        <f t="shared" si="2"/>
        <v>161477361</v>
      </c>
      <c r="R17" s="58">
        <f t="shared" si="3"/>
        <v>-9.4247989072696914</v>
      </c>
      <c r="S17" s="59">
        <f t="shared" si="4"/>
        <v>361.81082392991237</v>
      </c>
      <c r="T17" s="58">
        <f>IF((SUM($E9:$E14))=0,0,(P17/(SUM($E9:$E14))*100))</f>
        <v>42.795418759841041</v>
      </c>
      <c r="U17" s="60">
        <f>IF((SUM($E9:$E14))=0,0,(Q17/(SUM($E9:$E14))*100))</f>
        <v>151.34340650071229</v>
      </c>
      <c r="V17" s="112">
        <f>SUM(V9:V16)</f>
        <v>5673000</v>
      </c>
      <c r="W17" s="113">
        <f>SUM(W9:W16)</f>
        <v>0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1</v>
      </c>
      <c r="W19" s="110" t="s">
        <v>1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1</v>
      </c>
      <c r="G20" s="110" t="s">
        <v>1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1</v>
      </c>
      <c r="W20" s="110" t="s">
        <v>1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1</v>
      </c>
      <c r="G21" s="110" t="s">
        <v>1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1</v>
      </c>
      <c r="W21" s="110" t="s">
        <v>1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>
        <v>9352000</v>
      </c>
      <c r="W22" s="110">
        <v>378000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>
        <v>11658000</v>
      </c>
      <c r="W23" s="110" t="s">
        <v>1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1</v>
      </c>
      <c r="G24" s="110" t="s">
        <v>1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1</v>
      </c>
      <c r="W24" s="110" t="s">
        <v>1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1</v>
      </c>
      <c r="G25" s="110" t="s">
        <v>1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1</v>
      </c>
      <c r="W25" s="110" t="s">
        <v>1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0</v>
      </c>
      <c r="D26" s="111"/>
      <c r="E26" s="111">
        <f t="shared" si="8"/>
        <v>0</v>
      </c>
      <c r="F26" s="112">
        <f t="shared" ref="F26:O26" si="15">SUM(F19:F25)</f>
        <v>0</v>
      </c>
      <c r="G26" s="113">
        <f t="shared" si="15"/>
        <v>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>
        <f>SUM(V19:V25)</f>
        <v>21010000</v>
      </c>
      <c r="W26" s="113">
        <f>SUM(W19:W25)</f>
        <v>378000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1</v>
      </c>
      <c r="G28" s="110" t="s">
        <v>1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1</v>
      </c>
      <c r="W28" s="110" t="s">
        <v>1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1</v>
      </c>
      <c r="G29" s="110" t="s">
        <v>1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1</v>
      </c>
      <c r="W29" s="110" t="s">
        <v>1</v>
      </c>
    </row>
    <row r="30" spans="1:23" ht="13" customHeight="1" x14ac:dyDescent="0.3">
      <c r="A30" s="53" t="s">
        <v>56</v>
      </c>
      <c r="B30" s="108">
        <v>235430000</v>
      </c>
      <c r="C30" s="108"/>
      <c r="D30" s="108"/>
      <c r="E30" s="108">
        <f>$B30      +$C30      +$D30</f>
        <v>235430000</v>
      </c>
      <c r="F30" s="109">
        <v>235430000</v>
      </c>
      <c r="G30" s="110">
        <v>214430000</v>
      </c>
      <c r="H30" s="109">
        <v>9399000</v>
      </c>
      <c r="I30" s="110">
        <v>10866785</v>
      </c>
      <c r="J30" s="109">
        <v>14221000</v>
      </c>
      <c r="K30" s="110">
        <v>16490727</v>
      </c>
      <c r="L30" s="109">
        <v>8175000</v>
      </c>
      <c r="M30" s="110">
        <v>9953020</v>
      </c>
      <c r="N30" s="109">
        <v>14964000</v>
      </c>
      <c r="O30" s="110">
        <v>18160439</v>
      </c>
      <c r="P30" s="109">
        <f>$H30      +$J30      +$L30      +$N30</f>
        <v>46759000</v>
      </c>
      <c r="Q30" s="110">
        <f>$I30      +$K30      +$M30      +$O30</f>
        <v>55470971</v>
      </c>
      <c r="R30" s="54">
        <f>IF(($L30      =0),0,((($N30      -$L30      )/$L30      )*100))</f>
        <v>83.045871559633028</v>
      </c>
      <c r="S30" s="55">
        <f>IF(($M30      =0),0,((($O30      -$M30      )/$M30      )*100))</f>
        <v>82.461594571295947</v>
      </c>
      <c r="T30" s="54">
        <f>IF(($E30      =0),0,(($P30      /$E30      )*100))</f>
        <v>19.86110521174022</v>
      </c>
      <c r="U30" s="56">
        <f>IF(($E30      =0),0,(($Q30      /$E30      )*100))</f>
        <v>23.561555876481332</v>
      </c>
      <c r="V30" s="109" t="s">
        <v>1</v>
      </c>
      <c r="W30" s="110" t="s">
        <v>1</v>
      </c>
    </row>
    <row r="31" spans="1:23" ht="13" customHeight="1" x14ac:dyDescent="0.3">
      <c r="A31" s="53" t="s">
        <v>57</v>
      </c>
      <c r="B31" s="108">
        <v>10579000</v>
      </c>
      <c r="C31" s="108"/>
      <c r="D31" s="108"/>
      <c r="E31" s="108">
        <f>$B31      +$C31      +$D31</f>
        <v>10579000</v>
      </c>
      <c r="F31" s="109">
        <v>10579000</v>
      </c>
      <c r="G31" s="110">
        <v>10579000</v>
      </c>
      <c r="H31" s="109">
        <v>3183000</v>
      </c>
      <c r="I31" s="110">
        <v>-1284573</v>
      </c>
      <c r="J31" s="109">
        <v>3971000</v>
      </c>
      <c r="K31" s="110">
        <v>5105663</v>
      </c>
      <c r="L31" s="109">
        <v>1839000</v>
      </c>
      <c r="M31" s="110">
        <v>1055785</v>
      </c>
      <c r="N31" s="109">
        <v>909000</v>
      </c>
      <c r="O31" s="110">
        <v>377950</v>
      </c>
      <c r="P31" s="109">
        <f>$H31      +$J31      +$L31      +$N31</f>
        <v>9902000</v>
      </c>
      <c r="Q31" s="110">
        <f>$I31      +$K31      +$M31      +$O31</f>
        <v>5254825</v>
      </c>
      <c r="R31" s="54">
        <f>IF(($L31      =0),0,((($N31      -$L31      )/$L31      )*100))</f>
        <v>-50.570962479608482</v>
      </c>
      <c r="S31" s="55">
        <f>IF(($M31      =0),0,((($O31      -$M31      )/$M31      )*100))</f>
        <v>-64.201991882817055</v>
      </c>
      <c r="T31" s="54">
        <f>IF(($E31      =0),0,(($P31      /$E31      )*100))</f>
        <v>93.600529350600254</v>
      </c>
      <c r="U31" s="56">
        <f>IF(($E31      =0),0,(($Q31      /$E31      )*100))</f>
        <v>49.672227998865672</v>
      </c>
      <c r="V31" s="109" t="s">
        <v>1</v>
      </c>
      <c r="W31" s="110" t="s">
        <v>1</v>
      </c>
    </row>
    <row r="32" spans="1:23" ht="13" customHeight="1" x14ac:dyDescent="0.3">
      <c r="A32" s="57" t="s">
        <v>44</v>
      </c>
      <c r="B32" s="111">
        <f>SUM(B28:B31)</f>
        <v>246009000</v>
      </c>
      <c r="C32" s="111">
        <f>SUM(C28:C31)</f>
        <v>0</v>
      </c>
      <c r="D32" s="111"/>
      <c r="E32" s="111">
        <f>$B32      +$C32      +$D32</f>
        <v>246009000</v>
      </c>
      <c r="F32" s="112">
        <f t="shared" ref="F32:O32" si="16">SUM(F28:F31)</f>
        <v>246009000</v>
      </c>
      <c r="G32" s="113">
        <f t="shared" si="16"/>
        <v>225009000</v>
      </c>
      <c r="H32" s="112">
        <f t="shared" si="16"/>
        <v>12582000</v>
      </c>
      <c r="I32" s="113">
        <f t="shared" si="16"/>
        <v>9582212</v>
      </c>
      <c r="J32" s="112">
        <f t="shared" si="16"/>
        <v>18192000</v>
      </c>
      <c r="K32" s="113">
        <f t="shared" si="16"/>
        <v>21596390</v>
      </c>
      <c r="L32" s="112">
        <f t="shared" si="16"/>
        <v>10014000</v>
      </c>
      <c r="M32" s="113">
        <f t="shared" si="16"/>
        <v>11008805</v>
      </c>
      <c r="N32" s="112">
        <f t="shared" si="16"/>
        <v>15873000</v>
      </c>
      <c r="O32" s="113">
        <f t="shared" si="16"/>
        <v>18538389</v>
      </c>
      <c r="P32" s="112">
        <f>$H32      +$J32      +$L32      +$N32</f>
        <v>56661000</v>
      </c>
      <c r="Q32" s="113">
        <f>$I32      +$K32      +$M32      +$O32</f>
        <v>60725796</v>
      </c>
      <c r="R32" s="58">
        <f>IF(($L32      =0),0,((($N32      -$L32      )/$L32      )*100))</f>
        <v>58.508088675853806</v>
      </c>
      <c r="S32" s="59">
        <f>IF(($M32      =0),0,((($O32      -$M32      )/$M32      )*100))</f>
        <v>68.396015734677832</v>
      </c>
      <c r="T32" s="58">
        <f>IF($E32   =0,0,($P32   /$E32   )*100)</f>
        <v>23.032084192041754</v>
      </c>
      <c r="U32" s="60">
        <f>IF($E32   =0,0,($Q32   /$E32   )*100)</f>
        <v>24.684379839761959</v>
      </c>
      <c r="V32" s="112" t="s">
        <v>1</v>
      </c>
      <c r="W32" s="113" t="s">
        <v>1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32605000</v>
      </c>
      <c r="C34" s="108"/>
      <c r="D34" s="108"/>
      <c r="E34" s="108">
        <f>$B34      +$C34      +$D34</f>
        <v>32605000</v>
      </c>
      <c r="F34" s="109">
        <v>32605000</v>
      </c>
      <c r="G34" s="110">
        <v>31919000</v>
      </c>
      <c r="H34" s="109">
        <v>5471000</v>
      </c>
      <c r="I34" s="110">
        <v>4214575</v>
      </c>
      <c r="J34" s="109">
        <v>8840000</v>
      </c>
      <c r="K34" s="110">
        <v>6697899</v>
      </c>
      <c r="L34" s="109">
        <v>4996000</v>
      </c>
      <c r="M34" s="110">
        <v>7322098</v>
      </c>
      <c r="N34" s="109">
        <v>3265000</v>
      </c>
      <c r="O34" s="110">
        <v>3426096</v>
      </c>
      <c r="P34" s="109">
        <f>$H34      +$J34      +$L34      +$N34</f>
        <v>22572000</v>
      </c>
      <c r="Q34" s="110">
        <f>$I34      +$K34      +$M34      +$O34</f>
        <v>21660668</v>
      </c>
      <c r="R34" s="54">
        <f>IF(($L34      =0),0,((($N34      -$L34      )/$L34      )*100))</f>
        <v>-34.647718174539634</v>
      </c>
      <c r="S34" s="55">
        <f>IF(($M34      =0),0,((($O34      -$M34      )/$M34      )*100))</f>
        <v>-53.208820750555375</v>
      </c>
      <c r="T34" s="54">
        <f>IF(($E34      =0),0,(($P34      /$E34      )*100))</f>
        <v>69.228645913203508</v>
      </c>
      <c r="U34" s="56">
        <f>IF(($E34      =0),0,(($Q34      /$E34      )*100))</f>
        <v>66.433577672136181</v>
      </c>
      <c r="V34" s="109" t="s">
        <v>1</v>
      </c>
      <c r="W34" s="110" t="s">
        <v>1</v>
      </c>
    </row>
    <row r="35" spans="1:23" ht="13" customHeight="1" x14ac:dyDescent="0.3">
      <c r="A35" s="57" t="s">
        <v>44</v>
      </c>
      <c r="B35" s="111">
        <f>B34</f>
        <v>32605000</v>
      </c>
      <c r="C35" s="111">
        <f>C34</f>
        <v>0</v>
      </c>
      <c r="D35" s="111"/>
      <c r="E35" s="111">
        <f>$B35      +$C35      +$D35</f>
        <v>32605000</v>
      </c>
      <c r="F35" s="112">
        <f t="shared" ref="F35:O35" si="17">F34</f>
        <v>32605000</v>
      </c>
      <c r="G35" s="113">
        <f t="shared" si="17"/>
        <v>31919000</v>
      </c>
      <c r="H35" s="112">
        <f t="shared" si="17"/>
        <v>5471000</v>
      </c>
      <c r="I35" s="113">
        <f t="shared" si="17"/>
        <v>4214575</v>
      </c>
      <c r="J35" s="112">
        <f t="shared" si="17"/>
        <v>8840000</v>
      </c>
      <c r="K35" s="113">
        <f t="shared" si="17"/>
        <v>6697899</v>
      </c>
      <c r="L35" s="112">
        <f t="shared" si="17"/>
        <v>4996000</v>
      </c>
      <c r="M35" s="113">
        <f t="shared" si="17"/>
        <v>7322098</v>
      </c>
      <c r="N35" s="112">
        <f t="shared" si="17"/>
        <v>3265000</v>
      </c>
      <c r="O35" s="113">
        <f t="shared" si="17"/>
        <v>3426096</v>
      </c>
      <c r="P35" s="112">
        <f>$H35      +$J35      +$L35      +$N35</f>
        <v>22572000</v>
      </c>
      <c r="Q35" s="113">
        <f>$I35      +$K35      +$M35      +$O35</f>
        <v>21660668</v>
      </c>
      <c r="R35" s="58">
        <f>IF(($L35      =0),0,((($N35      -$L35      )/$L35      )*100))</f>
        <v>-34.647718174539634</v>
      </c>
      <c r="S35" s="59">
        <f>IF(($M35      =0),0,((($O35      -$M35      )/$M35      )*100))</f>
        <v>-53.208820750555375</v>
      </c>
      <c r="T35" s="58">
        <f>IF($E35   =0,0,($P35   /$E35   )*100)</f>
        <v>69.228645913203508</v>
      </c>
      <c r="U35" s="60">
        <f>IF($E35   =0,0,($Q35   /$E35   )*100)</f>
        <v>66.433577672136181</v>
      </c>
      <c r="V35" s="112" t="s">
        <v>1</v>
      </c>
      <c r="W35" s="113" t="s">
        <v>1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94514000</v>
      </c>
      <c r="C37" s="108"/>
      <c r="D37" s="108"/>
      <c r="E37" s="108">
        <f t="shared" ref="E37:E42" si="18">$B37      +$C37      +$D37</f>
        <v>94514000</v>
      </c>
      <c r="F37" s="109">
        <v>94514000</v>
      </c>
      <c r="G37" s="110">
        <v>87776000</v>
      </c>
      <c r="H37" s="109">
        <v>27140000</v>
      </c>
      <c r="I37" s="110">
        <v>-14894031</v>
      </c>
      <c r="J37" s="109">
        <v>14154000</v>
      </c>
      <c r="K37" s="110">
        <v>36500651</v>
      </c>
      <c r="L37" s="109">
        <v>8649000</v>
      </c>
      <c r="M37" s="110">
        <v>23788836</v>
      </c>
      <c r="N37" s="109">
        <v>23979000</v>
      </c>
      <c r="O37" s="110">
        <v>18554277</v>
      </c>
      <c r="P37" s="109">
        <f t="shared" ref="P37:P42" si="19">$H37      +$J37      +$L37      +$N37</f>
        <v>73922000</v>
      </c>
      <c r="Q37" s="110">
        <f t="shared" ref="Q37:Q42" si="20">$I37      +$K37      +$M37      +$O37</f>
        <v>63949733</v>
      </c>
      <c r="R37" s="54">
        <f t="shared" ref="R37:R42" si="21">IF(($L37      =0),0,((($N37      -$L37      )/$L37      )*100))</f>
        <v>177.24592438432188</v>
      </c>
      <c r="S37" s="55">
        <f t="shared" ref="S37:S42" si="22">IF(($M37      =0),0,((($O37      -$M37      )/$M37      )*100))</f>
        <v>-22.004267043582963</v>
      </c>
      <c r="T37" s="54">
        <f>IF(($E37      =0),0,(($P37      /$E37      )*100))</f>
        <v>78.212751550034923</v>
      </c>
      <c r="U37" s="56">
        <f>IF(($E37      =0),0,(($Q37      /$E37      )*100))</f>
        <v>67.661651183951591</v>
      </c>
      <c r="V37" s="109" t="s">
        <v>1</v>
      </c>
      <c r="W37" s="110" t="s">
        <v>1</v>
      </c>
    </row>
    <row r="38" spans="1:23" ht="13" customHeight="1" x14ac:dyDescent="0.3">
      <c r="A38" s="53" t="s">
        <v>62</v>
      </c>
      <c r="B38" s="108">
        <v>57033000</v>
      </c>
      <c r="C38" s="108">
        <v>-8362000</v>
      </c>
      <c r="D38" s="108"/>
      <c r="E38" s="108">
        <f t="shared" si="18"/>
        <v>48671000</v>
      </c>
      <c r="F38" s="109">
        <v>57033000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>IF(($E38      =0),0,(($P38      /$E38      )*100))</f>
        <v>0</v>
      </c>
      <c r="U38" s="56">
        <f>IF(($E38      =0),0,(($Q38      /$E38      )*100))</f>
        <v>0</v>
      </c>
      <c r="V38" s="109" t="s">
        <v>1</v>
      </c>
      <c r="W38" s="110" t="s">
        <v>1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1</v>
      </c>
      <c r="G39" s="110" t="s">
        <v>1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>IF(($E39      =0),0,(($P39      /$E39      )*100))</f>
        <v>0</v>
      </c>
      <c r="U39" s="56">
        <f>IF(($E39      =0),0,(($Q39      /$E39      )*100))</f>
        <v>0</v>
      </c>
      <c r="V39" s="109" t="s">
        <v>1</v>
      </c>
      <c r="W39" s="110" t="s">
        <v>1</v>
      </c>
    </row>
    <row r="40" spans="1:23" ht="13" customHeight="1" x14ac:dyDescent="0.3">
      <c r="A40" s="53" t="s">
        <v>64</v>
      </c>
      <c r="B40" s="108">
        <v>18000000</v>
      </c>
      <c r="C40" s="108"/>
      <c r="D40" s="108"/>
      <c r="E40" s="108">
        <f t="shared" si="18"/>
        <v>18000000</v>
      </c>
      <c r="F40" s="109">
        <v>18000000</v>
      </c>
      <c r="G40" s="110">
        <v>15800000</v>
      </c>
      <c r="H40" s="109">
        <v>42000</v>
      </c>
      <c r="I40" s="110">
        <v>2912896</v>
      </c>
      <c r="J40" s="109">
        <v>2318000</v>
      </c>
      <c r="K40" s="110">
        <v>1979268</v>
      </c>
      <c r="L40" s="109">
        <v>7539000</v>
      </c>
      <c r="M40" s="110">
        <v>1364939</v>
      </c>
      <c r="N40" s="109">
        <v>3705000</v>
      </c>
      <c r="O40" s="110">
        <v>-2912896</v>
      </c>
      <c r="P40" s="109">
        <f t="shared" si="19"/>
        <v>13604000</v>
      </c>
      <c r="Q40" s="110">
        <f t="shared" si="20"/>
        <v>3344207</v>
      </c>
      <c r="R40" s="54">
        <f t="shared" si="21"/>
        <v>-50.855551134102662</v>
      </c>
      <c r="S40" s="55">
        <f t="shared" si="22"/>
        <v>-313.40851129610917</v>
      </c>
      <c r="T40" s="54">
        <f>IF(($E40      =0),0,(($P40      /$E40      )*100))</f>
        <v>75.577777777777783</v>
      </c>
      <c r="U40" s="56">
        <f>IF(($E40      =0),0,(($Q40      /$E40      )*100))</f>
        <v>18.578927777777778</v>
      </c>
      <c r="V40" s="109" t="s">
        <v>1</v>
      </c>
      <c r="W40" s="110" t="s">
        <v>1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1</v>
      </c>
      <c r="G41" s="110" t="s">
        <v>1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>IF(($E41      =0),0,(($P41      /$E41      )*100))</f>
        <v>0</v>
      </c>
      <c r="U41" s="56">
        <f>IF(($E41      =0),0,(($Q41      /$E41      )*100))</f>
        <v>0</v>
      </c>
      <c r="V41" s="109" t="s">
        <v>1</v>
      </c>
      <c r="W41" s="110" t="s">
        <v>1</v>
      </c>
    </row>
    <row r="42" spans="1:23" ht="13" customHeight="1" x14ac:dyDescent="0.3">
      <c r="A42" s="57" t="s">
        <v>44</v>
      </c>
      <c r="B42" s="111">
        <f>SUM(B37:B41)</f>
        <v>169547000</v>
      </c>
      <c r="C42" s="111">
        <f>SUM(C37:C41)</f>
        <v>-8362000</v>
      </c>
      <c r="D42" s="111"/>
      <c r="E42" s="111">
        <f t="shared" si="18"/>
        <v>161185000</v>
      </c>
      <c r="F42" s="112">
        <f t="shared" ref="F42:O42" si="23">SUM(F37:F41)</f>
        <v>169547000</v>
      </c>
      <c r="G42" s="113">
        <f t="shared" si="23"/>
        <v>103576000</v>
      </c>
      <c r="H42" s="112">
        <f t="shared" si="23"/>
        <v>27182000</v>
      </c>
      <c r="I42" s="113">
        <f t="shared" si="23"/>
        <v>-11981135</v>
      </c>
      <c r="J42" s="112">
        <f t="shared" si="23"/>
        <v>16472000</v>
      </c>
      <c r="K42" s="113">
        <f t="shared" si="23"/>
        <v>38479919</v>
      </c>
      <c r="L42" s="112">
        <f t="shared" si="23"/>
        <v>16188000</v>
      </c>
      <c r="M42" s="113">
        <f t="shared" si="23"/>
        <v>25153775</v>
      </c>
      <c r="N42" s="112">
        <f t="shared" si="23"/>
        <v>27684000</v>
      </c>
      <c r="O42" s="113">
        <f t="shared" si="23"/>
        <v>15641381</v>
      </c>
      <c r="P42" s="112">
        <f t="shared" si="19"/>
        <v>87526000</v>
      </c>
      <c r="Q42" s="113">
        <f t="shared" si="20"/>
        <v>67293940</v>
      </c>
      <c r="R42" s="58">
        <f t="shared" si="21"/>
        <v>71.015567086730911</v>
      </c>
      <c r="S42" s="59">
        <f t="shared" si="22"/>
        <v>-37.816963855325895</v>
      </c>
      <c r="T42" s="58">
        <f>IF((+$E37+$E40) =0,0,(P42   /(+$E37+$E40) )*100)</f>
        <v>77.79120820520113</v>
      </c>
      <c r="U42" s="60">
        <f>IF((+$E37+$E40) =0,0,(Q42   /(+$E37+$E40) )*100)</f>
        <v>59.809392608919779</v>
      </c>
      <c r="V42" s="112" t="s">
        <v>1</v>
      </c>
      <c r="W42" s="113" t="s">
        <v>1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4">$B44      +$C44      +$D44</f>
        <v>0</v>
      </c>
      <c r="F44" s="109" t="s">
        <v>1</v>
      </c>
      <c r="G44" s="110" t="s">
        <v>1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5">$H44      +$J44      +$L44      +$N44</f>
        <v>0</v>
      </c>
      <c r="Q44" s="110">
        <f t="shared" ref="Q44:Q55" si="26">$I44      +$K44      +$M44      +$O44</f>
        <v>0</v>
      </c>
      <c r="R44" s="54">
        <f t="shared" ref="R44:R55" si="27">IF(($L44      =0),0,((($N44      -$L44      )/$L44      )*100))</f>
        <v>0</v>
      </c>
      <c r="S44" s="55">
        <f t="shared" ref="S44:S55" si="28">IF(($M44      =0),0,((($O44      -$M44      )/$M44      )*100))</f>
        <v>0</v>
      </c>
      <c r="T44" s="54">
        <f t="shared" ref="T44:T54" si="29">IF(($E44      =0),0,(($P44      /$E44      )*100))</f>
        <v>0</v>
      </c>
      <c r="U44" s="56">
        <f t="shared" ref="U44:U54" si="30">IF(($E44      =0),0,(($Q44      /$E44      )*100))</f>
        <v>0</v>
      </c>
      <c r="V44" s="109" t="s">
        <v>1</v>
      </c>
      <c r="W44" s="110" t="s">
        <v>1</v>
      </c>
    </row>
    <row r="45" spans="1:23" ht="13" customHeight="1" x14ac:dyDescent="0.3">
      <c r="A45" s="53" t="s">
        <v>68</v>
      </c>
      <c r="B45" s="108">
        <v>231112000</v>
      </c>
      <c r="C45" s="108"/>
      <c r="D45" s="108"/>
      <c r="E45" s="108">
        <f t="shared" si="24"/>
        <v>231112000</v>
      </c>
      <c r="F45" s="109">
        <v>231112000</v>
      </c>
      <c r="G45" s="110">
        <v>231112000</v>
      </c>
      <c r="H45" s="109">
        <v>58189000</v>
      </c>
      <c r="I45" s="110">
        <v>55636092</v>
      </c>
      <c r="J45" s="109">
        <v>67079000</v>
      </c>
      <c r="K45" s="110">
        <v>68965361</v>
      </c>
      <c r="L45" s="109">
        <v>58621000</v>
      </c>
      <c r="M45" s="110">
        <v>50101600</v>
      </c>
      <c r="N45" s="109">
        <v>47206000</v>
      </c>
      <c r="O45" s="110">
        <v>67456882</v>
      </c>
      <c r="P45" s="109">
        <f t="shared" si="25"/>
        <v>231095000</v>
      </c>
      <c r="Q45" s="110">
        <f t="shared" si="26"/>
        <v>242159935</v>
      </c>
      <c r="R45" s="54">
        <f t="shared" si="27"/>
        <v>-19.472543968884871</v>
      </c>
      <c r="S45" s="55">
        <f t="shared" si="28"/>
        <v>34.640175164066619</v>
      </c>
      <c r="T45" s="54">
        <f t="shared" si="29"/>
        <v>99.99264425906054</v>
      </c>
      <c r="U45" s="56">
        <f t="shared" si="30"/>
        <v>104.78033810446883</v>
      </c>
      <c r="V45" s="109" t="s">
        <v>1</v>
      </c>
      <c r="W45" s="110" t="s">
        <v>1</v>
      </c>
    </row>
    <row r="46" spans="1:23" ht="13" customHeight="1" x14ac:dyDescent="0.3">
      <c r="A46" s="53" t="s">
        <v>69</v>
      </c>
      <c r="B46" s="108">
        <v>845175000</v>
      </c>
      <c r="C46" s="108"/>
      <c r="D46" s="108"/>
      <c r="E46" s="108">
        <f t="shared" si="24"/>
        <v>845175000</v>
      </c>
      <c r="F46" s="109">
        <v>845175000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5"/>
        <v>0</v>
      </c>
      <c r="Q46" s="110">
        <f t="shared" si="26"/>
        <v>0</v>
      </c>
      <c r="R46" s="54">
        <f t="shared" si="27"/>
        <v>0</v>
      </c>
      <c r="S46" s="55">
        <f t="shared" si="28"/>
        <v>0</v>
      </c>
      <c r="T46" s="54">
        <f t="shared" si="29"/>
        <v>0</v>
      </c>
      <c r="U46" s="56">
        <f t="shared" si="30"/>
        <v>0</v>
      </c>
      <c r="V46" s="109" t="s">
        <v>1</v>
      </c>
      <c r="W46" s="110" t="s">
        <v>1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4"/>
        <v>0</v>
      </c>
      <c r="F47" s="109" t="s">
        <v>1</v>
      </c>
      <c r="G47" s="110" t="s">
        <v>1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5"/>
        <v>0</v>
      </c>
      <c r="Q47" s="110">
        <f t="shared" si="26"/>
        <v>0</v>
      </c>
      <c r="R47" s="54">
        <f t="shared" si="27"/>
        <v>0</v>
      </c>
      <c r="S47" s="55">
        <f t="shared" si="28"/>
        <v>0</v>
      </c>
      <c r="T47" s="54">
        <f t="shared" si="29"/>
        <v>0</v>
      </c>
      <c r="U47" s="56">
        <f t="shared" si="30"/>
        <v>0</v>
      </c>
      <c r="V47" s="109" t="s">
        <v>1</v>
      </c>
      <c r="W47" s="110" t="s">
        <v>1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4"/>
        <v>0</v>
      </c>
      <c r="F48" s="109" t="s">
        <v>1</v>
      </c>
      <c r="G48" s="110" t="s">
        <v>1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5"/>
        <v>0</v>
      </c>
      <c r="Q48" s="110">
        <f t="shared" si="26"/>
        <v>0</v>
      </c>
      <c r="R48" s="54">
        <f t="shared" si="27"/>
        <v>0</v>
      </c>
      <c r="S48" s="55">
        <f t="shared" si="28"/>
        <v>0</v>
      </c>
      <c r="T48" s="54">
        <f t="shared" si="29"/>
        <v>0</v>
      </c>
      <c r="U48" s="56">
        <f t="shared" si="30"/>
        <v>0</v>
      </c>
      <c r="V48" s="109" t="s">
        <v>1</v>
      </c>
      <c r="W48" s="110" t="s">
        <v>1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4"/>
        <v>0</v>
      </c>
      <c r="F49" s="109" t="s">
        <v>1</v>
      </c>
      <c r="G49" s="110" t="s">
        <v>1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5"/>
        <v>0</v>
      </c>
      <c r="Q49" s="110">
        <f t="shared" si="26"/>
        <v>0</v>
      </c>
      <c r="R49" s="54">
        <f t="shared" si="27"/>
        <v>0</v>
      </c>
      <c r="S49" s="55">
        <f t="shared" si="28"/>
        <v>0</v>
      </c>
      <c r="T49" s="54">
        <f t="shared" si="29"/>
        <v>0</v>
      </c>
      <c r="U49" s="56">
        <f t="shared" si="30"/>
        <v>0</v>
      </c>
      <c r="V49" s="109" t="s">
        <v>1</v>
      </c>
      <c r="W49" s="110" t="s">
        <v>1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4"/>
        <v>0</v>
      </c>
      <c r="F50" s="109" t="s">
        <v>1</v>
      </c>
      <c r="G50" s="110" t="s">
        <v>1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5"/>
        <v>0</v>
      </c>
      <c r="Q50" s="110">
        <f t="shared" si="26"/>
        <v>0</v>
      </c>
      <c r="R50" s="54">
        <f t="shared" si="27"/>
        <v>0</v>
      </c>
      <c r="S50" s="55">
        <f t="shared" si="28"/>
        <v>0</v>
      </c>
      <c r="T50" s="54">
        <f t="shared" si="29"/>
        <v>0</v>
      </c>
      <c r="U50" s="56">
        <f t="shared" si="30"/>
        <v>0</v>
      </c>
      <c r="V50" s="109" t="s">
        <v>1</v>
      </c>
      <c r="W50" s="110" t="s">
        <v>1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4"/>
        <v>0</v>
      </c>
      <c r="F51" s="109" t="s">
        <v>1</v>
      </c>
      <c r="G51" s="110" t="s">
        <v>1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5"/>
        <v>0</v>
      </c>
      <c r="Q51" s="110">
        <f t="shared" si="26"/>
        <v>0</v>
      </c>
      <c r="R51" s="54">
        <f t="shared" si="27"/>
        <v>0</v>
      </c>
      <c r="S51" s="55">
        <f t="shared" si="28"/>
        <v>0</v>
      </c>
      <c r="T51" s="54">
        <f t="shared" si="29"/>
        <v>0</v>
      </c>
      <c r="U51" s="56">
        <f t="shared" si="30"/>
        <v>0</v>
      </c>
      <c r="V51" s="109" t="s">
        <v>1</v>
      </c>
      <c r="W51" s="110" t="s">
        <v>1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4"/>
        <v>0</v>
      </c>
      <c r="F52" s="109" t="s">
        <v>1</v>
      </c>
      <c r="G52" s="110" t="s">
        <v>1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5"/>
        <v>0</v>
      </c>
      <c r="Q52" s="110">
        <f t="shared" si="26"/>
        <v>0</v>
      </c>
      <c r="R52" s="54">
        <f t="shared" si="27"/>
        <v>0</v>
      </c>
      <c r="S52" s="55">
        <f t="shared" si="28"/>
        <v>0</v>
      </c>
      <c r="T52" s="54">
        <f t="shared" si="29"/>
        <v>0</v>
      </c>
      <c r="U52" s="56">
        <f t="shared" si="30"/>
        <v>0</v>
      </c>
      <c r="V52" s="109" t="s">
        <v>1</v>
      </c>
      <c r="W52" s="110" t="s">
        <v>1</v>
      </c>
    </row>
    <row r="53" spans="1:23" ht="13" customHeight="1" x14ac:dyDescent="0.3">
      <c r="A53" s="53" t="s">
        <v>76</v>
      </c>
      <c r="B53" s="108">
        <v>391680000</v>
      </c>
      <c r="C53" s="108"/>
      <c r="D53" s="108"/>
      <c r="E53" s="108">
        <f t="shared" si="24"/>
        <v>391680000</v>
      </c>
      <c r="F53" s="109">
        <v>391680000</v>
      </c>
      <c r="G53" s="110">
        <v>333782000</v>
      </c>
      <c r="H53" s="109">
        <v>52564000</v>
      </c>
      <c r="I53" s="110">
        <v>47080005</v>
      </c>
      <c r="J53" s="109">
        <v>81258000</v>
      </c>
      <c r="K53" s="110">
        <v>47957706</v>
      </c>
      <c r="L53" s="109">
        <v>72361000</v>
      </c>
      <c r="M53" s="110">
        <v>94976901</v>
      </c>
      <c r="N53" s="109">
        <v>79674000</v>
      </c>
      <c r="O53" s="110">
        <v>36911497</v>
      </c>
      <c r="P53" s="109">
        <f t="shared" si="25"/>
        <v>285857000</v>
      </c>
      <c r="Q53" s="110">
        <f t="shared" si="26"/>
        <v>226926109</v>
      </c>
      <c r="R53" s="54">
        <f t="shared" si="27"/>
        <v>10.106272715965783</v>
      </c>
      <c r="S53" s="55">
        <f t="shared" si="28"/>
        <v>-61.136343035660843</v>
      </c>
      <c r="T53" s="54">
        <f t="shared" si="29"/>
        <v>72.982281454248366</v>
      </c>
      <c r="U53" s="56">
        <f t="shared" si="30"/>
        <v>57.936608711192804</v>
      </c>
      <c r="V53" s="109">
        <v>8975000</v>
      </c>
      <c r="W53" s="110" t="s">
        <v>1</v>
      </c>
    </row>
    <row r="54" spans="1:23" ht="13" customHeight="1" x14ac:dyDescent="0.3">
      <c r="A54" s="53" t="s">
        <v>77</v>
      </c>
      <c r="B54" s="108">
        <v>67833000</v>
      </c>
      <c r="C54" s="108"/>
      <c r="D54" s="108"/>
      <c r="E54" s="108">
        <f t="shared" si="24"/>
        <v>67833000</v>
      </c>
      <c r="F54" s="109">
        <v>67833000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5"/>
        <v>0</v>
      </c>
      <c r="Q54" s="110">
        <f t="shared" si="26"/>
        <v>0</v>
      </c>
      <c r="R54" s="54">
        <f t="shared" si="27"/>
        <v>0</v>
      </c>
      <c r="S54" s="55">
        <f t="shared" si="28"/>
        <v>0</v>
      </c>
      <c r="T54" s="54">
        <f t="shared" si="29"/>
        <v>0</v>
      </c>
      <c r="U54" s="56">
        <f t="shared" si="30"/>
        <v>0</v>
      </c>
      <c r="V54" s="109" t="s">
        <v>1</v>
      </c>
      <c r="W54" s="110" t="s">
        <v>1</v>
      </c>
    </row>
    <row r="55" spans="1:23" ht="13" customHeight="1" x14ac:dyDescent="0.3">
      <c r="A55" s="57" t="s">
        <v>44</v>
      </c>
      <c r="B55" s="111">
        <f>SUM(B44:B54)</f>
        <v>1535800000</v>
      </c>
      <c r="C55" s="111">
        <f>SUM(C44:C54)</f>
        <v>0</v>
      </c>
      <c r="D55" s="111"/>
      <c r="E55" s="111">
        <f t="shared" si="24"/>
        <v>1535800000</v>
      </c>
      <c r="F55" s="112">
        <f t="shared" ref="F55:O55" si="31">SUM(F44:F54)</f>
        <v>1535800000</v>
      </c>
      <c r="G55" s="113">
        <f t="shared" si="31"/>
        <v>564894000</v>
      </c>
      <c r="H55" s="112">
        <f t="shared" si="31"/>
        <v>110753000</v>
      </c>
      <c r="I55" s="113">
        <f t="shared" si="31"/>
        <v>102716097</v>
      </c>
      <c r="J55" s="112">
        <f t="shared" si="31"/>
        <v>148337000</v>
      </c>
      <c r="K55" s="113">
        <f t="shared" si="31"/>
        <v>116923067</v>
      </c>
      <c r="L55" s="112">
        <f t="shared" si="31"/>
        <v>130982000</v>
      </c>
      <c r="M55" s="113">
        <f t="shared" si="31"/>
        <v>145078501</v>
      </c>
      <c r="N55" s="112">
        <f t="shared" si="31"/>
        <v>126880000</v>
      </c>
      <c r="O55" s="113">
        <f t="shared" si="31"/>
        <v>104368379</v>
      </c>
      <c r="P55" s="112">
        <f t="shared" si="25"/>
        <v>516952000</v>
      </c>
      <c r="Q55" s="113">
        <f t="shared" si="26"/>
        <v>469086044</v>
      </c>
      <c r="R55" s="58">
        <f t="shared" si="27"/>
        <v>-3.1317280236979128</v>
      </c>
      <c r="S55" s="59">
        <f t="shared" si="28"/>
        <v>-28.060754501454355</v>
      </c>
      <c r="T55" s="58">
        <f>IF((+$E45+$E47+$E49+$E50+$E53) =0,0,(P55   /(+$E45+$E47+$E49+$E50+$E53) )*100)</f>
        <v>83.005562049608855</v>
      </c>
      <c r="U55" s="60">
        <f>IF((+$E45+$E47+$E49+$E50+$E53) =0,0,(Q55   /(+$E45+$E47+$E49+$E50+$E53) )*100)</f>
        <v>75.31985703091884</v>
      </c>
      <c r="V55" s="112">
        <f>SUM(V44:V54)</f>
        <v>8975000</v>
      </c>
      <c r="W55" s="113" t="s">
        <v>1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1</v>
      </c>
      <c r="G57" s="110" t="s">
        <v>1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1</v>
      </c>
      <c r="W57" s="110" t="s">
        <v>1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1</v>
      </c>
      <c r="G58" s="110" t="s">
        <v>1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1</v>
      </c>
      <c r="W58" s="110" t="s">
        <v>1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1</v>
      </c>
      <c r="G59" s="110" t="s">
        <v>1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1</v>
      </c>
      <c r="W59" s="110" t="s">
        <v>1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1</v>
      </c>
      <c r="G60" s="110" t="s">
        <v>1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1</v>
      </c>
      <c r="W60" s="110" t="s">
        <v>1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1</v>
      </c>
      <c r="G61" s="119" t="s">
        <v>1</v>
      </c>
      <c r="H61" s="118">
        <f t="shared" ref="H61:O61" si="32">SUM(H57:H60)</f>
        <v>0</v>
      </c>
      <c r="I61" s="119">
        <f t="shared" si="32"/>
        <v>0</v>
      </c>
      <c r="J61" s="118">
        <f t="shared" si="32"/>
        <v>0</v>
      </c>
      <c r="K61" s="119">
        <f t="shared" si="32"/>
        <v>0</v>
      </c>
      <c r="L61" s="118">
        <f t="shared" si="32"/>
        <v>0</v>
      </c>
      <c r="M61" s="119">
        <f t="shared" si="32"/>
        <v>0</v>
      </c>
      <c r="N61" s="118">
        <f t="shared" si="32"/>
        <v>0</v>
      </c>
      <c r="O61" s="119">
        <f t="shared" si="32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1</v>
      </c>
      <c r="W61" s="119" t="s">
        <v>1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3">$B63      +$C63      +$D63</f>
        <v>0</v>
      </c>
      <c r="F63" s="109" t="s">
        <v>1</v>
      </c>
      <c r="G63" s="110" t="s">
        <v>1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4">$H63      +$J63      +$L63      +$N63</f>
        <v>0</v>
      </c>
      <c r="Q63" s="110">
        <f t="shared" ref="Q63:Q69" si="35">$I63      +$K63      +$M63      +$O63</f>
        <v>0</v>
      </c>
      <c r="R63" s="54">
        <f t="shared" ref="R63:R69" si="36">IF(($L63      =0),0,((($N63      -$L63      )/$L63      )*100))</f>
        <v>0</v>
      </c>
      <c r="S63" s="55">
        <f t="shared" ref="S63:S69" si="37">IF(($M63      =0),0,((($O63      -$M63      )/$M63      )*100))</f>
        <v>0</v>
      </c>
      <c r="T63" s="54">
        <f>IF(($E63      =0),0,(($P63      /$E63      )*100))</f>
        <v>0</v>
      </c>
      <c r="U63" s="56">
        <f>IF(($E63      =0),0,(($Q63      /$E63      )*100))</f>
        <v>0</v>
      </c>
      <c r="V63" s="109" t="s">
        <v>1</v>
      </c>
      <c r="W63" s="110" t="s">
        <v>1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3"/>
        <v>0</v>
      </c>
      <c r="F64" s="109" t="s">
        <v>1</v>
      </c>
      <c r="G64" s="110" t="s">
        <v>1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4"/>
        <v>0</v>
      </c>
      <c r="Q64" s="110">
        <f t="shared" si="35"/>
        <v>0</v>
      </c>
      <c r="R64" s="54">
        <f t="shared" si="36"/>
        <v>0</v>
      </c>
      <c r="S64" s="55">
        <f t="shared" si="37"/>
        <v>0</v>
      </c>
      <c r="T64" s="54">
        <f>IF(($E64      =0),0,(($P64      /$E64      )*100))</f>
        <v>0</v>
      </c>
      <c r="U64" s="56">
        <f>IF(($E64      =0),0,(($Q64      /$E64      )*100))</f>
        <v>0</v>
      </c>
      <c r="V64" s="109" t="s">
        <v>1</v>
      </c>
      <c r="W64" s="110" t="s">
        <v>1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3"/>
        <v>0</v>
      </c>
      <c r="F65" s="109" t="s">
        <v>1</v>
      </c>
      <c r="G65" s="110" t="s">
        <v>1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4"/>
        <v>0</v>
      </c>
      <c r="Q65" s="110">
        <f t="shared" si="35"/>
        <v>0</v>
      </c>
      <c r="R65" s="54">
        <f t="shared" si="36"/>
        <v>0</v>
      </c>
      <c r="S65" s="55">
        <f t="shared" si="37"/>
        <v>0</v>
      </c>
      <c r="T65" s="54">
        <f>IF(($E65      =0),0,(($P65      /$E65      )*100))</f>
        <v>0</v>
      </c>
      <c r="U65" s="56">
        <f>IF(($E65      =0),0,(($Q65      /$E65      )*100))</f>
        <v>0</v>
      </c>
      <c r="V65" s="109" t="s">
        <v>1</v>
      </c>
      <c r="W65" s="110" t="s">
        <v>1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3"/>
        <v>0</v>
      </c>
      <c r="F66" s="109" t="s">
        <v>1</v>
      </c>
      <c r="G66" s="110" t="s">
        <v>1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4"/>
        <v>0</v>
      </c>
      <c r="Q66" s="110">
        <f t="shared" si="35"/>
        <v>0</v>
      </c>
      <c r="R66" s="54">
        <f t="shared" si="36"/>
        <v>0</v>
      </c>
      <c r="S66" s="55">
        <f t="shared" si="37"/>
        <v>0</v>
      </c>
      <c r="T66" s="54">
        <f>IF(($E66      =0),0,(($P66      /$E66      )*100))</f>
        <v>0</v>
      </c>
      <c r="U66" s="56">
        <f>IF(($E66      =0),0,(($Q66      /$E66      )*100))</f>
        <v>0</v>
      </c>
      <c r="V66" s="109" t="s">
        <v>1</v>
      </c>
      <c r="W66" s="110" t="s">
        <v>1</v>
      </c>
    </row>
    <row r="67" spans="1:23" ht="13" customHeight="1" x14ac:dyDescent="0.3">
      <c r="A67" s="53" t="s">
        <v>88</v>
      </c>
      <c r="B67" s="108">
        <v>315530000</v>
      </c>
      <c r="C67" s="108"/>
      <c r="D67" s="108"/>
      <c r="E67" s="108">
        <f t="shared" si="33"/>
        <v>315530000</v>
      </c>
      <c r="F67" s="109">
        <v>315530000</v>
      </c>
      <c r="G67" s="110">
        <v>298070000</v>
      </c>
      <c r="H67" s="109">
        <v>54675000</v>
      </c>
      <c r="I67" s="110">
        <v>40499270</v>
      </c>
      <c r="J67" s="109">
        <v>69853000</v>
      </c>
      <c r="K67" s="110">
        <v>53959582</v>
      </c>
      <c r="L67" s="109">
        <v>52229000</v>
      </c>
      <c r="M67" s="110">
        <v>73173393</v>
      </c>
      <c r="N67" s="109">
        <v>68801000</v>
      </c>
      <c r="O67" s="110">
        <v>55801249</v>
      </c>
      <c r="P67" s="109">
        <f t="shared" si="34"/>
        <v>245558000</v>
      </c>
      <c r="Q67" s="110">
        <f t="shared" si="35"/>
        <v>223433494</v>
      </c>
      <c r="R67" s="54">
        <f t="shared" si="36"/>
        <v>31.729498937371957</v>
      </c>
      <c r="S67" s="55">
        <f t="shared" si="37"/>
        <v>-23.741066646998316</v>
      </c>
      <c r="T67" s="54">
        <f>IF(($E67      =0),0,(($P67      /$E67      )*100))</f>
        <v>77.823978702500554</v>
      </c>
      <c r="U67" s="56">
        <f>IF(($E67      =0),0,(($Q67      /$E67      )*100))</f>
        <v>70.812123728330107</v>
      </c>
      <c r="V67" s="109">
        <v>14883000</v>
      </c>
      <c r="W67" s="110">
        <v>525000</v>
      </c>
    </row>
    <row r="68" spans="1:23" ht="13" customHeight="1" x14ac:dyDescent="0.3">
      <c r="A68" s="57" t="s">
        <v>44</v>
      </c>
      <c r="B68" s="111">
        <f>SUM(B63:B67)</f>
        <v>315530000</v>
      </c>
      <c r="C68" s="111">
        <f>SUM(C63:C67)</f>
        <v>0</v>
      </c>
      <c r="D68" s="111"/>
      <c r="E68" s="111">
        <f t="shared" si="33"/>
        <v>315530000</v>
      </c>
      <c r="F68" s="112">
        <f t="shared" ref="F68:O68" si="38">SUM(F63:F67)</f>
        <v>315530000</v>
      </c>
      <c r="G68" s="113">
        <f t="shared" si="38"/>
        <v>298070000</v>
      </c>
      <c r="H68" s="112">
        <f t="shared" si="38"/>
        <v>54675000</v>
      </c>
      <c r="I68" s="113">
        <f t="shared" si="38"/>
        <v>40499270</v>
      </c>
      <c r="J68" s="112">
        <f t="shared" si="38"/>
        <v>69853000</v>
      </c>
      <c r="K68" s="113">
        <f t="shared" si="38"/>
        <v>53959582</v>
      </c>
      <c r="L68" s="112">
        <f t="shared" si="38"/>
        <v>52229000</v>
      </c>
      <c r="M68" s="113">
        <f t="shared" si="38"/>
        <v>73173393</v>
      </c>
      <c r="N68" s="112">
        <f t="shared" si="38"/>
        <v>68801000</v>
      </c>
      <c r="O68" s="113">
        <f t="shared" si="38"/>
        <v>55801249</v>
      </c>
      <c r="P68" s="112">
        <f t="shared" si="34"/>
        <v>245558000</v>
      </c>
      <c r="Q68" s="113">
        <f t="shared" si="35"/>
        <v>223433494</v>
      </c>
      <c r="R68" s="58">
        <f t="shared" si="36"/>
        <v>31.729498937371957</v>
      </c>
      <c r="S68" s="59">
        <f t="shared" si="37"/>
        <v>-23.741066646998316</v>
      </c>
      <c r="T68" s="58">
        <f>IF((+$E63+$E65+$E66++$E67) =0,0,(P68   /(+$E63+$E65+$E66+$E67) )*100)</f>
        <v>77.823978702500554</v>
      </c>
      <c r="U68" s="60">
        <f>IF((+$E63+$E65+$E67) =0,0,(Q68  /(+$E63+$E65+$E67) )*100)</f>
        <v>70.812123728330107</v>
      </c>
      <c r="V68" s="112">
        <f>SUM(V63:V67)</f>
        <v>14883000</v>
      </c>
      <c r="W68" s="113">
        <f>SUM(W63:W67)</f>
        <v>525000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2410627000</v>
      </c>
      <c r="C69" s="120">
        <f>SUM(C9:C16,C19:C25,C28:C31,C34,C37:C41,C44:C54,C57:C60,C63:C67)</f>
        <v>-8362000</v>
      </c>
      <c r="D69" s="120"/>
      <c r="E69" s="120">
        <f t="shared" si="33"/>
        <v>2402265000</v>
      </c>
      <c r="F69" s="121">
        <f t="shared" ref="F69:O69" si="39">SUM(F9:F16,F19:F25,F28:F31,F34,F37:F41,F44:F54,F57:F60,F63:F67)</f>
        <v>2362231000</v>
      </c>
      <c r="G69" s="122">
        <f t="shared" si="39"/>
        <v>1281468000</v>
      </c>
      <c r="H69" s="121">
        <f t="shared" si="39"/>
        <v>230867000</v>
      </c>
      <c r="I69" s="122">
        <f t="shared" si="39"/>
        <v>155890740</v>
      </c>
      <c r="J69" s="121">
        <f t="shared" si="39"/>
        <v>274594000</v>
      </c>
      <c r="K69" s="122">
        <f t="shared" si="39"/>
        <v>255879265</v>
      </c>
      <c r="L69" s="121">
        <f t="shared" si="39"/>
        <v>220998000</v>
      </c>
      <c r="M69" s="122">
        <f t="shared" si="39"/>
        <v>285302375</v>
      </c>
      <c r="N69" s="121">
        <f t="shared" si="39"/>
        <v>248471000</v>
      </c>
      <c r="O69" s="122">
        <f t="shared" si="39"/>
        <v>306604923</v>
      </c>
      <c r="P69" s="121">
        <f t="shared" si="34"/>
        <v>974930000</v>
      </c>
      <c r="Q69" s="122">
        <f t="shared" si="35"/>
        <v>1003677303</v>
      </c>
      <c r="R69" s="67">
        <f t="shared" si="36"/>
        <v>12.431334220219188</v>
      </c>
      <c r="S69" s="68">
        <f t="shared" si="37"/>
        <v>7.4666563851773047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67.885159308315451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69.886857116198499</v>
      </c>
      <c r="V69" s="121">
        <f>SUM(V9:V16,V19:V25,V28:V31,V34,V37:V41,V44:V54,V57:V60,V63:V67)</f>
        <v>50541000</v>
      </c>
      <c r="W69" s="122">
        <f>SUM(W9:W16,W19:W25,W28:W31,W34,W37:W41,W44:W54,W57:W60,W63:W67)</f>
        <v>903000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784526000</v>
      </c>
      <c r="C71" s="108"/>
      <c r="D71" s="108"/>
      <c r="E71" s="108">
        <f>$B71      +$C71      +$D71</f>
        <v>784526000</v>
      </c>
      <c r="F71" s="109">
        <v>817069000</v>
      </c>
      <c r="G71" s="110">
        <v>766007000</v>
      </c>
      <c r="H71" s="109">
        <v>91403000</v>
      </c>
      <c r="I71" s="110">
        <v>34527257</v>
      </c>
      <c r="J71" s="109">
        <v>241668000</v>
      </c>
      <c r="K71" s="110">
        <v>133651259</v>
      </c>
      <c r="L71" s="109">
        <v>75491000</v>
      </c>
      <c r="M71" s="110">
        <v>232465000</v>
      </c>
      <c r="N71" s="109">
        <v>258912000</v>
      </c>
      <c r="O71" s="110">
        <v>209226482</v>
      </c>
      <c r="P71" s="109">
        <f>$H71      +$J71      +$L71      +$N71</f>
        <v>667474000</v>
      </c>
      <c r="Q71" s="110">
        <f>$I71      +$K71      +$M71      +$O71</f>
        <v>609869998</v>
      </c>
      <c r="R71" s="54">
        <f>IF(($L71      =0),0,((($N71      -$L71      )/$L71      )*100))</f>
        <v>242.97068524724801</v>
      </c>
      <c r="S71" s="55">
        <f>IF(($M71      =0),0,((($O71      -$M71      )/$M71      )*100))</f>
        <v>-9.9965663648291141</v>
      </c>
      <c r="T71" s="54">
        <f>IF(($E71      =0),0,(($P71      /$E71      )*100))</f>
        <v>85.079908122866541</v>
      </c>
      <c r="U71" s="56">
        <f>IF(($E71      =0),0,(($Q71      /$E71      )*100))</f>
        <v>77.737385121716812</v>
      </c>
      <c r="V71" s="109">
        <v>39273000</v>
      </c>
      <c r="W71" s="110" t="s">
        <v>1</v>
      </c>
    </row>
    <row r="72" spans="1:23" s="70" customFormat="1" ht="13" customHeight="1" x14ac:dyDescent="0.3">
      <c r="A72" s="69" t="s">
        <v>91</v>
      </c>
      <c r="B72" s="108">
        <v>124176000</v>
      </c>
      <c r="C72" s="108"/>
      <c r="D72" s="108"/>
      <c r="E72" s="108">
        <f>$B72      +$C72      +$D72</f>
        <v>124176000</v>
      </c>
      <c r="F72" s="109">
        <v>124176000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1</v>
      </c>
      <c r="W72" s="110" t="s">
        <v>1</v>
      </c>
    </row>
    <row r="73" spans="1:23" ht="13" customHeight="1" x14ac:dyDescent="0.3">
      <c r="A73" s="62" t="s">
        <v>44</v>
      </c>
      <c r="B73" s="117">
        <f>SUM(B71:B72)</f>
        <v>908702000</v>
      </c>
      <c r="C73" s="117">
        <f>SUM(C71:C72)</f>
        <v>0</v>
      </c>
      <c r="D73" s="117"/>
      <c r="E73" s="117">
        <f>$B73      +$C73      +$D73</f>
        <v>908702000</v>
      </c>
      <c r="F73" s="118">
        <f t="shared" ref="F73:O73" si="40">SUM(F71:F72)</f>
        <v>941245000</v>
      </c>
      <c r="G73" s="119">
        <f t="shared" si="40"/>
        <v>766007000</v>
      </c>
      <c r="H73" s="118">
        <f t="shared" si="40"/>
        <v>91403000</v>
      </c>
      <c r="I73" s="119">
        <f t="shared" si="40"/>
        <v>34527257</v>
      </c>
      <c r="J73" s="118">
        <f t="shared" si="40"/>
        <v>241668000</v>
      </c>
      <c r="K73" s="119">
        <f t="shared" si="40"/>
        <v>133651259</v>
      </c>
      <c r="L73" s="118">
        <f t="shared" si="40"/>
        <v>75491000</v>
      </c>
      <c r="M73" s="119">
        <f t="shared" si="40"/>
        <v>232465000</v>
      </c>
      <c r="N73" s="118">
        <f t="shared" si="40"/>
        <v>258912000</v>
      </c>
      <c r="O73" s="119">
        <f t="shared" si="40"/>
        <v>209226482</v>
      </c>
      <c r="P73" s="118">
        <f>$H73      +$J73      +$L73      +$N73</f>
        <v>667474000</v>
      </c>
      <c r="Q73" s="119">
        <f>$I73      +$K73      +$M73      +$O73</f>
        <v>609869998</v>
      </c>
      <c r="R73" s="63">
        <f>IF(($L73      =0),0,((($N73      -$L73      )/$L73      )*100))</f>
        <v>242.97068524724801</v>
      </c>
      <c r="S73" s="64">
        <f>IF(($M73      =0),0,((($O73      -$M73      )/$M73      )*100))</f>
        <v>-9.9965663648291141</v>
      </c>
      <c r="T73" s="63">
        <f>IF(($E71      =0),0,(($P71      /$E71      )*100))</f>
        <v>85.079908122866541</v>
      </c>
      <c r="U73" s="65">
        <f>IF($E71   =0,0,($Q71   /$E71 )*100)</f>
        <v>77.737385121716812</v>
      </c>
      <c r="V73" s="118">
        <f>SUM(V71:V72)</f>
        <v>39273000</v>
      </c>
      <c r="W73" s="119" t="s">
        <v>1</v>
      </c>
    </row>
    <row r="74" spans="1:23" ht="13" customHeight="1" x14ac:dyDescent="0.3">
      <c r="A74" s="66" t="s">
        <v>89</v>
      </c>
      <c r="B74" s="120">
        <f>SUM(B71:B72)</f>
        <v>908702000</v>
      </c>
      <c r="C74" s="120">
        <f>SUM(C71:C72)</f>
        <v>0</v>
      </c>
      <c r="D74" s="120"/>
      <c r="E74" s="120">
        <f>$B74      +$C74      +$D74</f>
        <v>908702000</v>
      </c>
      <c r="F74" s="121">
        <f t="shared" ref="F74:O74" si="41">SUM(F71:F72)</f>
        <v>941245000</v>
      </c>
      <c r="G74" s="122">
        <f t="shared" si="41"/>
        <v>766007000</v>
      </c>
      <c r="H74" s="121">
        <f t="shared" si="41"/>
        <v>91403000</v>
      </c>
      <c r="I74" s="122">
        <f t="shared" si="41"/>
        <v>34527257</v>
      </c>
      <c r="J74" s="121">
        <f t="shared" si="41"/>
        <v>241668000</v>
      </c>
      <c r="K74" s="122">
        <f t="shared" si="41"/>
        <v>133651259</v>
      </c>
      <c r="L74" s="121">
        <f t="shared" si="41"/>
        <v>75491000</v>
      </c>
      <c r="M74" s="122">
        <f t="shared" si="41"/>
        <v>232465000</v>
      </c>
      <c r="N74" s="121">
        <f t="shared" si="41"/>
        <v>258912000</v>
      </c>
      <c r="O74" s="122">
        <f t="shared" si="41"/>
        <v>209226482</v>
      </c>
      <c r="P74" s="121">
        <f>$H74      +$J74      +$L74      +$N74</f>
        <v>667474000</v>
      </c>
      <c r="Q74" s="122">
        <f>$I74      +$K74      +$M74      +$O74</f>
        <v>609869998</v>
      </c>
      <c r="R74" s="67">
        <f>IF(($L74      =0),0,((($N74      -$L74      )/$L74      )*100))</f>
        <v>242.97068524724801</v>
      </c>
      <c r="S74" s="68">
        <f>IF(($M74      =0),0,((($O74      -$M74      )/$M74      )*100))</f>
        <v>-9.9965663648291141</v>
      </c>
      <c r="T74" s="67">
        <f>IF(($E71      =0),0,(($P71      /$E71      )*100))</f>
        <v>85.079908122866541</v>
      </c>
      <c r="U74" s="71">
        <f>IF($E71   =0,0,($Q71   /$E71 )*100)</f>
        <v>77.737385121716812</v>
      </c>
      <c r="V74" s="121">
        <f>SUM(V71:V72)</f>
        <v>39273000</v>
      </c>
      <c r="W74" s="122" t="s">
        <v>1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3319329000</v>
      </c>
      <c r="C75" s="120">
        <f>SUM(C9:C16,C19:C25,C28:C31,C34,C37:C41,C44:C54,C57:C60,C63:C67,C71:C72)</f>
        <v>-8362000</v>
      </c>
      <c r="D75" s="120"/>
      <c r="E75" s="120">
        <f>$B75      +$C75      +$D75</f>
        <v>3310967000</v>
      </c>
      <c r="F75" s="121">
        <f t="shared" ref="F75:O75" si="42">SUM(F9:F16,F19:F25,F28:F31,F34,F37:F41,F44:F54,F57:F60,F63:F67,F71:F72)</f>
        <v>3303476000</v>
      </c>
      <c r="G75" s="122">
        <f t="shared" si="42"/>
        <v>2047475000</v>
      </c>
      <c r="H75" s="121">
        <f t="shared" si="42"/>
        <v>322270000</v>
      </c>
      <c r="I75" s="122">
        <f t="shared" si="42"/>
        <v>190417997</v>
      </c>
      <c r="J75" s="121">
        <f t="shared" si="42"/>
        <v>516262000</v>
      </c>
      <c r="K75" s="122">
        <f t="shared" si="42"/>
        <v>389530524</v>
      </c>
      <c r="L75" s="121">
        <f t="shared" si="42"/>
        <v>296489000</v>
      </c>
      <c r="M75" s="122">
        <f t="shared" si="42"/>
        <v>517767375</v>
      </c>
      <c r="N75" s="121">
        <f t="shared" si="42"/>
        <v>507383000</v>
      </c>
      <c r="O75" s="122">
        <f t="shared" si="42"/>
        <v>515831405</v>
      </c>
      <c r="P75" s="121">
        <f>$H75      +$J75      +$L75      +$N75</f>
        <v>1642404000</v>
      </c>
      <c r="Q75" s="122">
        <f>$I75      +$K75      +$M75      +$O75</f>
        <v>1613547301</v>
      </c>
      <c r="R75" s="67">
        <f>IF(($L75      =0),0,((($N75      -$L75      )/$L75      )*100))</f>
        <v>71.130463524785071</v>
      </c>
      <c r="S75" s="68">
        <f>IF(($M75      =0),0,((($O75      -$M75      )/$M75      )*100))</f>
        <v>-0.37390729765466585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73.959774338578583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72.660316381707872</v>
      </c>
      <c r="V75" s="121">
        <f>SUM(V9:V16,V19:V25,V28:V31,V34,V37:V41,V44:V54,V57:V60,V63:V67,V71:V72)</f>
        <v>89814000</v>
      </c>
      <c r="W75" s="122">
        <f>SUM(W9:W16,W19:W25,W28:W31,W34,W37:W41,W44:W54,W57:W60,W63:W67,W71:W72)</f>
        <v>903000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114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115</v>
      </c>
      <c r="B82" s="123">
        <f t="shared" ref="B82:M82" si="43">SUM(B83:B86)</f>
        <v>0</v>
      </c>
      <c r="C82" s="123">
        <f t="shared" si="43"/>
        <v>0</v>
      </c>
      <c r="D82" s="123">
        <f t="shared" si="43"/>
        <v>0</v>
      </c>
      <c r="E82" s="123">
        <f t="shared" si="43"/>
        <v>0</v>
      </c>
      <c r="F82" s="123">
        <f t="shared" si="43"/>
        <v>0</v>
      </c>
      <c r="G82" s="123">
        <f t="shared" si="43"/>
        <v>0</v>
      </c>
      <c r="H82" s="123">
        <f t="shared" si="43"/>
        <v>0</v>
      </c>
      <c r="I82" s="123">
        <f t="shared" si="43"/>
        <v>0</v>
      </c>
      <c r="J82" s="123">
        <f t="shared" si="43"/>
        <v>0</v>
      </c>
      <c r="K82" s="123">
        <f t="shared" si="43"/>
        <v>0</v>
      </c>
      <c r="L82" s="123">
        <f t="shared" si="43"/>
        <v>0</v>
      </c>
      <c r="M82" s="124">
        <f t="shared" si="43"/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116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117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118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119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4">+B88+B89+B90+B91+B92+B93+B94+B95+B96</f>
        <v>0</v>
      </c>
      <c r="C87" s="128">
        <f t="shared" si="44"/>
        <v>0</v>
      </c>
      <c r="D87" s="128">
        <f t="shared" si="44"/>
        <v>0</v>
      </c>
      <c r="E87" s="128">
        <f t="shared" si="44"/>
        <v>0</v>
      </c>
      <c r="F87" s="128" t="e">
        <f t="shared" si="44"/>
        <v>#VALUE!</v>
      </c>
      <c r="G87" s="128" t="e">
        <f t="shared" si="44"/>
        <v>#VALUE!</v>
      </c>
      <c r="H87" s="128">
        <f t="shared" si="44"/>
        <v>0</v>
      </c>
      <c r="I87" s="128">
        <f t="shared" si="44"/>
        <v>0</v>
      </c>
      <c r="J87" s="128">
        <f t="shared" si="44"/>
        <v>0</v>
      </c>
      <c r="K87" s="128">
        <f t="shared" si="44"/>
        <v>0</v>
      </c>
      <c r="L87" s="128">
        <f t="shared" si="44"/>
        <v>0</v>
      </c>
      <c r="M87" s="128">
        <f t="shared" si="44"/>
        <v>0</v>
      </c>
      <c r="N87" s="128">
        <f t="shared" si="44"/>
        <v>0</v>
      </c>
      <c r="O87" s="128">
        <f t="shared" si="44"/>
        <v>0</v>
      </c>
      <c r="P87" s="128">
        <f t="shared" si="44"/>
        <v>0</v>
      </c>
      <c r="Q87" s="129">
        <f t="shared" si="44"/>
        <v>0</v>
      </c>
      <c r="R87" s="94">
        <f t="shared" si="44"/>
        <v>0</v>
      </c>
      <c r="S87" s="94">
        <f t="shared" si="44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5">$B88      +$C88      +$D88</f>
        <v>0</v>
      </c>
      <c r="F88" s="130" t="s">
        <v>1</v>
      </c>
      <c r="G88" s="130" t="s">
        <v>1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46">$H88      +$J88      +$L88      +$N88</f>
        <v>0</v>
      </c>
      <c r="Q88" s="130">
        <f t="shared" ref="Q88:Q96" si="47">$I88      +$K88      +$M88      +$O88</f>
        <v>0</v>
      </c>
      <c r="R88" s="98">
        <f t="shared" ref="R88:R96" si="48">IF(($L88      =0),0,((($N88      -$L88      )/$L88      )*100))</f>
        <v>0</v>
      </c>
      <c r="S88" s="98">
        <f t="shared" ref="S88:S96" si="49">IF(($M88      =0),0,((($O88      -$M88      )/$M88      )*100))</f>
        <v>0</v>
      </c>
      <c r="T88" s="98">
        <f t="shared" ref="T88:T96" si="50">IF(($E88      =0),0,(($P88      /$E88      )*100))</f>
        <v>0</v>
      </c>
      <c r="U88" s="99">
        <f t="shared" ref="U88:U96" si="51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5"/>
        <v>0</v>
      </c>
      <c r="F89" s="108" t="s">
        <v>1</v>
      </c>
      <c r="G89" s="108" t="s">
        <v>1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46"/>
        <v>0</v>
      </c>
      <c r="Q89" s="108">
        <f t="shared" si="47"/>
        <v>0</v>
      </c>
      <c r="R89" s="98">
        <f t="shared" si="48"/>
        <v>0</v>
      </c>
      <c r="S89" s="98">
        <f t="shared" si="49"/>
        <v>0</v>
      </c>
      <c r="T89" s="98">
        <f t="shared" si="50"/>
        <v>0</v>
      </c>
      <c r="U89" s="99">
        <f t="shared" si="51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5"/>
        <v>0</v>
      </c>
      <c r="F90" s="108" t="s">
        <v>1</v>
      </c>
      <c r="G90" s="108" t="s">
        <v>1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46"/>
        <v>0</v>
      </c>
      <c r="Q90" s="108">
        <f t="shared" si="47"/>
        <v>0</v>
      </c>
      <c r="R90" s="98">
        <f t="shared" si="48"/>
        <v>0</v>
      </c>
      <c r="S90" s="98">
        <f t="shared" si="49"/>
        <v>0</v>
      </c>
      <c r="T90" s="98">
        <f t="shared" si="50"/>
        <v>0</v>
      </c>
      <c r="U90" s="99">
        <f t="shared" si="51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5"/>
        <v>0</v>
      </c>
      <c r="F91" s="108" t="s">
        <v>1</v>
      </c>
      <c r="G91" s="108" t="s">
        <v>1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46"/>
        <v>0</v>
      </c>
      <c r="Q91" s="108">
        <f t="shared" si="47"/>
        <v>0</v>
      </c>
      <c r="R91" s="98">
        <f t="shared" si="48"/>
        <v>0</v>
      </c>
      <c r="S91" s="98">
        <f t="shared" si="49"/>
        <v>0</v>
      </c>
      <c r="T91" s="98">
        <f t="shared" si="50"/>
        <v>0</v>
      </c>
      <c r="U91" s="99">
        <f t="shared" si="51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5"/>
        <v>0</v>
      </c>
      <c r="F92" s="108" t="s">
        <v>1</v>
      </c>
      <c r="G92" s="108" t="s">
        <v>1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46"/>
        <v>0</v>
      </c>
      <c r="Q92" s="108">
        <f t="shared" si="47"/>
        <v>0</v>
      </c>
      <c r="R92" s="98">
        <f t="shared" si="48"/>
        <v>0</v>
      </c>
      <c r="S92" s="98">
        <f t="shared" si="49"/>
        <v>0</v>
      </c>
      <c r="T92" s="98">
        <f t="shared" si="50"/>
        <v>0</v>
      </c>
      <c r="U92" s="99">
        <f t="shared" si="51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5"/>
        <v>0</v>
      </c>
      <c r="F93" s="108" t="s">
        <v>1</v>
      </c>
      <c r="G93" s="108" t="s">
        <v>1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46"/>
        <v>0</v>
      </c>
      <c r="Q93" s="108">
        <f t="shared" si="47"/>
        <v>0</v>
      </c>
      <c r="R93" s="98">
        <f t="shared" si="48"/>
        <v>0</v>
      </c>
      <c r="S93" s="98">
        <f t="shared" si="49"/>
        <v>0</v>
      </c>
      <c r="T93" s="98">
        <f t="shared" si="50"/>
        <v>0</v>
      </c>
      <c r="U93" s="99">
        <f t="shared" si="51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5"/>
        <v>0</v>
      </c>
      <c r="F94" s="108" t="s">
        <v>1</v>
      </c>
      <c r="G94" s="108" t="s">
        <v>1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46"/>
        <v>0</v>
      </c>
      <c r="Q94" s="108">
        <f t="shared" si="47"/>
        <v>0</v>
      </c>
      <c r="R94" s="98">
        <f t="shared" si="48"/>
        <v>0</v>
      </c>
      <c r="S94" s="98">
        <f t="shared" si="49"/>
        <v>0</v>
      </c>
      <c r="T94" s="98">
        <f t="shared" si="50"/>
        <v>0</v>
      </c>
      <c r="U94" s="99">
        <f t="shared" si="51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5"/>
        <v>0</v>
      </c>
      <c r="F95" s="108" t="s">
        <v>1</v>
      </c>
      <c r="G95" s="108" t="s">
        <v>1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46"/>
        <v>0</v>
      </c>
      <c r="Q95" s="108">
        <f t="shared" si="47"/>
        <v>0</v>
      </c>
      <c r="R95" s="98">
        <f t="shared" si="48"/>
        <v>0</v>
      </c>
      <c r="S95" s="98">
        <f t="shared" si="49"/>
        <v>0</v>
      </c>
      <c r="T95" s="98">
        <f t="shared" si="50"/>
        <v>0</v>
      </c>
      <c r="U95" s="99">
        <f t="shared" si="51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5"/>
        <v>0</v>
      </c>
      <c r="F96" s="131" t="s">
        <v>1</v>
      </c>
      <c r="G96" s="131" t="s">
        <v>1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46"/>
        <v>0</v>
      </c>
      <c r="Q96" s="131">
        <f t="shared" si="47"/>
        <v>0</v>
      </c>
      <c r="R96" s="104">
        <f t="shared" si="48"/>
        <v>0</v>
      </c>
      <c r="S96" s="104">
        <f t="shared" si="49"/>
        <v>0</v>
      </c>
      <c r="T96" s="104">
        <f t="shared" si="50"/>
        <v>0</v>
      </c>
      <c r="U96" s="105">
        <f t="shared" si="51"/>
        <v>0</v>
      </c>
      <c r="V96" s="106"/>
      <c r="W96" s="107"/>
    </row>
    <row r="97" spans="1:23" ht="21" hidden="1" x14ac:dyDescent="0.25">
      <c r="A97" s="18" t="s">
        <v>120</v>
      </c>
      <c r="B97" s="132">
        <f t="shared" ref="B97:M97" si="52">SUM(B98:B112)</f>
        <v>0</v>
      </c>
      <c r="C97" s="132">
        <f t="shared" si="52"/>
        <v>0</v>
      </c>
      <c r="D97" s="132">
        <f t="shared" si="52"/>
        <v>0</v>
      </c>
      <c r="E97" s="132">
        <f t="shared" si="52"/>
        <v>0</v>
      </c>
      <c r="F97" s="132">
        <f t="shared" si="52"/>
        <v>0</v>
      </c>
      <c r="G97" s="132">
        <f t="shared" si="52"/>
        <v>0</v>
      </c>
      <c r="H97" s="132">
        <f t="shared" si="52"/>
        <v>0</v>
      </c>
      <c r="I97" s="132">
        <f t="shared" si="52"/>
        <v>0</v>
      </c>
      <c r="J97" s="132">
        <f t="shared" si="52"/>
        <v>0</v>
      </c>
      <c r="K97" s="132">
        <f t="shared" si="52"/>
        <v>0</v>
      </c>
      <c r="L97" s="132">
        <f t="shared" si="52"/>
        <v>0</v>
      </c>
      <c r="M97" s="133">
        <f t="shared" si="52"/>
        <v>0</v>
      </c>
      <c r="N97" s="132"/>
      <c r="O97" s="133"/>
      <c r="P97" s="132"/>
      <c r="Q97" s="133"/>
      <c r="R97" s="19" t="str">
        <f t="shared" ref="R97:R115" si="53">IF(L97=0," ",(N97-L97)/L97)</f>
        <v xml:space="preserve"> </v>
      </c>
      <c r="S97" s="19" t="str">
        <f t="shared" ref="S97:S115" si="54">IF(M97=0," ",(O97-M97)/M97)</f>
        <v xml:space="preserve"> </v>
      </c>
      <c r="T97" s="19" t="str">
        <f t="shared" ref="T97:T115" si="55">IF(E97=0," ",(P97/E97))</f>
        <v xml:space="preserve"> </v>
      </c>
      <c r="U97" s="20" t="str">
        <f t="shared" ref="U97:U115" si="56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 t="shared" ref="E98:E112" si="57"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3"/>
        <v xml:space="preserve"> </v>
      </c>
      <c r="S98" s="22" t="str">
        <f t="shared" si="54"/>
        <v xml:space="preserve"> </v>
      </c>
      <c r="T98" s="22" t="str">
        <f t="shared" si="55"/>
        <v xml:space="preserve"> </v>
      </c>
      <c r="U98" s="23" t="str">
        <f t="shared" si="56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si="57"/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3"/>
        <v xml:space="preserve"> </v>
      </c>
      <c r="S99" s="22" t="str">
        <f t="shared" si="54"/>
        <v xml:space="preserve"> </v>
      </c>
      <c r="T99" s="22" t="str">
        <f t="shared" si="55"/>
        <v xml:space="preserve"> </v>
      </c>
      <c r="U99" s="23" t="str">
        <f t="shared" si="56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57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3"/>
        <v xml:space="preserve"> </v>
      </c>
      <c r="S100" s="22" t="str">
        <f t="shared" si="54"/>
        <v xml:space="preserve"> </v>
      </c>
      <c r="T100" s="22" t="str">
        <f t="shared" si="55"/>
        <v xml:space="preserve"> </v>
      </c>
      <c r="U100" s="23" t="str">
        <f t="shared" si="56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57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3"/>
        <v xml:space="preserve"> </v>
      </c>
      <c r="S101" s="22" t="str">
        <f t="shared" si="54"/>
        <v xml:space="preserve"> </v>
      </c>
      <c r="T101" s="22" t="str">
        <f t="shared" si="55"/>
        <v xml:space="preserve"> </v>
      </c>
      <c r="U101" s="23" t="str">
        <f t="shared" si="56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57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3"/>
        <v xml:space="preserve"> </v>
      </c>
      <c r="S102" s="22" t="str">
        <f t="shared" si="54"/>
        <v xml:space="preserve"> </v>
      </c>
      <c r="T102" s="22" t="str">
        <f t="shared" si="55"/>
        <v xml:space="preserve"> </v>
      </c>
      <c r="U102" s="23" t="str">
        <f t="shared" si="56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57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3"/>
        <v xml:space="preserve"> </v>
      </c>
      <c r="S103" s="22" t="str">
        <f t="shared" si="54"/>
        <v xml:space="preserve"> </v>
      </c>
      <c r="T103" s="22" t="str">
        <f t="shared" si="55"/>
        <v xml:space="preserve"> </v>
      </c>
      <c r="U103" s="23" t="str">
        <f t="shared" si="56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57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3"/>
        <v xml:space="preserve"> </v>
      </c>
      <c r="S104" s="22" t="str">
        <f t="shared" si="54"/>
        <v xml:space="preserve"> </v>
      </c>
      <c r="T104" s="22" t="str">
        <f t="shared" si="55"/>
        <v xml:space="preserve"> </v>
      </c>
      <c r="U104" s="23" t="str">
        <f t="shared" si="56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57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3"/>
        <v xml:space="preserve"> </v>
      </c>
      <c r="S105" s="22" t="str">
        <f t="shared" si="54"/>
        <v xml:space="preserve"> </v>
      </c>
      <c r="T105" s="22" t="str">
        <f t="shared" si="55"/>
        <v xml:space="preserve"> </v>
      </c>
      <c r="U105" s="23" t="str">
        <f t="shared" si="56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57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3"/>
        <v xml:space="preserve"> </v>
      </c>
      <c r="S106" s="22" t="str">
        <f t="shared" si="54"/>
        <v xml:space="preserve"> </v>
      </c>
      <c r="T106" s="22" t="str">
        <f t="shared" si="55"/>
        <v xml:space="preserve"> </v>
      </c>
      <c r="U106" s="23" t="str">
        <f t="shared" si="56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57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3"/>
        <v xml:space="preserve"> </v>
      </c>
      <c r="S107" s="22" t="str">
        <f t="shared" si="54"/>
        <v xml:space="preserve"> </v>
      </c>
      <c r="T107" s="22" t="str">
        <f t="shared" si="55"/>
        <v xml:space="preserve"> </v>
      </c>
      <c r="U107" s="23" t="str">
        <f t="shared" si="56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57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3"/>
        <v xml:space="preserve"> </v>
      </c>
      <c r="S108" s="22" t="str">
        <f t="shared" si="54"/>
        <v xml:space="preserve"> </v>
      </c>
      <c r="T108" s="22" t="str">
        <f t="shared" si="55"/>
        <v xml:space="preserve"> </v>
      </c>
      <c r="U108" s="23" t="str">
        <f t="shared" si="56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57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3"/>
        <v xml:space="preserve"> </v>
      </c>
      <c r="S109" s="22" t="str">
        <f t="shared" si="54"/>
        <v xml:space="preserve"> </v>
      </c>
      <c r="T109" s="22" t="str">
        <f t="shared" si="55"/>
        <v xml:space="preserve"> </v>
      </c>
      <c r="U109" s="23" t="str">
        <f t="shared" si="56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57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3"/>
        <v xml:space="preserve"> </v>
      </c>
      <c r="S110" s="22" t="str">
        <f t="shared" si="54"/>
        <v xml:space="preserve"> </v>
      </c>
      <c r="T110" s="22" t="str">
        <f t="shared" si="55"/>
        <v xml:space="preserve"> </v>
      </c>
      <c r="U110" s="23" t="str">
        <f t="shared" si="56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57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3"/>
        <v xml:space="preserve"> </v>
      </c>
      <c r="S111" s="22" t="str">
        <f t="shared" si="54"/>
        <v xml:space="preserve"> </v>
      </c>
      <c r="T111" s="22" t="str">
        <f t="shared" si="55"/>
        <v xml:space="preserve"> </v>
      </c>
      <c r="U111" s="23" t="str">
        <f t="shared" si="56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57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3"/>
        <v xml:space="preserve"> </v>
      </c>
      <c r="S112" s="22" t="str">
        <f t="shared" si="54"/>
        <v xml:space="preserve"> </v>
      </c>
      <c r="T112" s="22" t="str">
        <f t="shared" si="55"/>
        <v xml:space="preserve"> </v>
      </c>
      <c r="U112" s="23" t="str">
        <f t="shared" si="56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si="53"/>
        <v xml:space="preserve"> </v>
      </c>
      <c r="S113" s="20" t="str">
        <f t="shared" si="54"/>
        <v xml:space="preserve"> </v>
      </c>
      <c r="T113" s="19" t="str">
        <f t="shared" si="55"/>
        <v xml:space="preserve"> </v>
      </c>
      <c r="U113" s="20" t="str">
        <f t="shared" si="56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58">B97+B87</f>
        <v>0</v>
      </c>
      <c r="C114" s="137">
        <f t="shared" si="58"/>
        <v>0</v>
      </c>
      <c r="D114" s="137">
        <f t="shared" si="58"/>
        <v>0</v>
      </c>
      <c r="E114" s="137">
        <f t="shared" si="58"/>
        <v>0</v>
      </c>
      <c r="F114" s="137" t="e">
        <f t="shared" si="58"/>
        <v>#VALUE!</v>
      </c>
      <c r="G114" s="137" t="e">
        <f t="shared" si="58"/>
        <v>#VALUE!</v>
      </c>
      <c r="H114" s="137">
        <f t="shared" si="58"/>
        <v>0</v>
      </c>
      <c r="I114" s="137">
        <f t="shared" si="58"/>
        <v>0</v>
      </c>
      <c r="J114" s="137">
        <f t="shared" si="58"/>
        <v>0</v>
      </c>
      <c r="K114" s="137">
        <f t="shared" si="58"/>
        <v>0</v>
      </c>
      <c r="L114" s="137">
        <f t="shared" si="58"/>
        <v>0</v>
      </c>
      <c r="M114" s="137">
        <f t="shared" si="58"/>
        <v>0</v>
      </c>
      <c r="N114" s="137">
        <f t="shared" si="58"/>
        <v>0</v>
      </c>
      <c r="O114" s="137">
        <f t="shared" si="58"/>
        <v>0</v>
      </c>
      <c r="P114" s="137">
        <f t="shared" si="58"/>
        <v>0</v>
      </c>
      <c r="Q114" s="137">
        <f t="shared" si="58"/>
        <v>0</v>
      </c>
      <c r="R114" s="29" t="str">
        <f t="shared" si="53"/>
        <v xml:space="preserve"> </v>
      </c>
      <c r="S114" s="30" t="str">
        <f t="shared" si="54"/>
        <v xml:space="preserve"> </v>
      </c>
      <c r="T114" s="29" t="str">
        <f t="shared" si="55"/>
        <v xml:space="preserve"> </v>
      </c>
      <c r="U114" s="30" t="str">
        <f t="shared" si="56"/>
        <v xml:space="preserve"> </v>
      </c>
      <c r="V114" s="27"/>
      <c r="W114" s="28"/>
    </row>
    <row r="115" spans="1:23" hidden="1" x14ac:dyDescent="0.25">
      <c r="A115" s="31" t="s">
        <v>121</v>
      </c>
      <c r="B115" s="139">
        <f t="shared" ref="B115:Q115" si="59">B87</f>
        <v>0</v>
      </c>
      <c r="C115" s="139">
        <f t="shared" si="59"/>
        <v>0</v>
      </c>
      <c r="D115" s="139">
        <f t="shared" si="59"/>
        <v>0</v>
      </c>
      <c r="E115" s="139">
        <f t="shared" si="59"/>
        <v>0</v>
      </c>
      <c r="F115" s="139" t="e">
        <f t="shared" si="59"/>
        <v>#VALUE!</v>
      </c>
      <c r="G115" s="139" t="e">
        <f t="shared" si="59"/>
        <v>#VALUE!</v>
      </c>
      <c r="H115" s="139">
        <f t="shared" si="59"/>
        <v>0</v>
      </c>
      <c r="I115" s="139">
        <f t="shared" si="59"/>
        <v>0</v>
      </c>
      <c r="J115" s="139">
        <f t="shared" si="59"/>
        <v>0</v>
      </c>
      <c r="K115" s="139">
        <f t="shared" si="59"/>
        <v>0</v>
      </c>
      <c r="L115" s="139">
        <f t="shared" si="59"/>
        <v>0</v>
      </c>
      <c r="M115" s="139">
        <f t="shared" si="59"/>
        <v>0</v>
      </c>
      <c r="N115" s="139">
        <f t="shared" si="59"/>
        <v>0</v>
      </c>
      <c r="O115" s="139">
        <f t="shared" si="59"/>
        <v>0</v>
      </c>
      <c r="P115" s="139">
        <f t="shared" si="59"/>
        <v>0</v>
      </c>
      <c r="Q115" s="139">
        <f t="shared" si="59"/>
        <v>0</v>
      </c>
      <c r="R115" s="29" t="str">
        <f t="shared" si="53"/>
        <v xml:space="preserve"> </v>
      </c>
      <c r="S115" s="30" t="str">
        <f t="shared" si="54"/>
        <v xml:space="preserve"> </v>
      </c>
      <c r="T115" s="29" t="str">
        <f t="shared" si="55"/>
        <v xml:space="preserve"> </v>
      </c>
      <c r="U115" s="30" t="str">
        <f t="shared" si="56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122</v>
      </c>
    </row>
    <row r="118" spans="1:23" x14ac:dyDescent="0.25">
      <c r="A118" s="35" t="s">
        <v>123</v>
      </c>
    </row>
    <row r="119" spans="1:23" ht="13" x14ac:dyDescent="0.3">
      <c r="A119" s="35" t="s">
        <v>124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125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126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127</v>
      </c>
    </row>
    <row r="124" spans="1:23" ht="13" x14ac:dyDescent="0.3">
      <c r="A124" s="36" t="s">
        <v>93</v>
      </c>
      <c r="G124" s="36" t="s">
        <v>93</v>
      </c>
      <c r="W124" s="36"/>
    </row>
    <row r="125" spans="1:23" ht="13" x14ac:dyDescent="0.3">
      <c r="A125" s="36"/>
      <c r="G125" s="36"/>
      <c r="W125" s="36"/>
    </row>
    <row r="126" spans="1:23" ht="13" x14ac:dyDescent="0.3">
      <c r="A126" s="36" t="s">
        <v>93</v>
      </c>
      <c r="G126" s="36" t="s">
        <v>93</v>
      </c>
      <c r="W126" s="36"/>
    </row>
  </sheetData>
  <sheetProtection algorithmName="SHA-512" hashValue="VdK6wfgSw8pCg3IZ/eVhPWbXQHrQawoOCu0/phKSzbisx/+x2mTJiVUpdlsPOhh2qHLdcOK+/jq2fw0AOvZ9lw==" saltValue="9nLnFyEoeUA2c2aklhowMA==" spinCount="100000" sheet="1" objects="1" scenarios="1"/>
  <mergeCells count="18"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F7C43-EB8B-4D2A-91BF-A02D206CCC53}">
  <sheetPr>
    <pageSetUpPr fitToPage="1"/>
  </sheetPr>
  <dimension ref="A1:W126"/>
  <sheetViews>
    <sheetView showGridLines="0" workbookViewId="0">
      <selection activeCell="A7" sqref="A7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129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1</v>
      </c>
      <c r="G9" s="110" t="s">
        <v>1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1</v>
      </c>
      <c r="W9" s="110" t="s">
        <v>1</v>
      </c>
    </row>
    <row r="10" spans="1:23" ht="13" customHeight="1" x14ac:dyDescent="0.3">
      <c r="A10" s="53" t="s">
        <v>37</v>
      </c>
      <c r="B10" s="108">
        <v>19800000</v>
      </c>
      <c r="C10" s="108"/>
      <c r="D10" s="108"/>
      <c r="E10" s="108">
        <f t="shared" ref="E10:E17" si="0">$B10      +$C10      +$D10</f>
        <v>19800000</v>
      </c>
      <c r="F10" s="109">
        <v>19800000</v>
      </c>
      <c r="G10" s="110">
        <v>19800000</v>
      </c>
      <c r="H10" s="109">
        <v>2317000</v>
      </c>
      <c r="I10" s="110">
        <v>2174605</v>
      </c>
      <c r="J10" s="109">
        <v>4740000</v>
      </c>
      <c r="K10" s="110">
        <v>5033311</v>
      </c>
      <c r="L10" s="109">
        <v>4737000</v>
      </c>
      <c r="M10" s="110">
        <v>5158388</v>
      </c>
      <c r="N10" s="109">
        <v>5607000</v>
      </c>
      <c r="O10" s="110">
        <v>4119778</v>
      </c>
      <c r="P10" s="109">
        <f t="shared" ref="P10:P17" si="1">$H10      +$J10      +$L10      +$N10</f>
        <v>17401000</v>
      </c>
      <c r="Q10" s="110">
        <f t="shared" ref="Q10:Q17" si="2">$I10      +$K10      +$M10      +$O10</f>
        <v>16486082</v>
      </c>
      <c r="R10" s="54">
        <f t="shared" ref="R10:R17" si="3">IF(($L10      =0),0,((($N10      -$L10      )/$L10      )*100))</f>
        <v>18.366054464851171</v>
      </c>
      <c r="S10" s="55">
        <f t="shared" ref="S10:S17" si="4">IF(($M10      =0),0,((($O10      -$M10      )/$M10      )*100))</f>
        <v>-20.134390821318597</v>
      </c>
      <c r="T10" s="54">
        <f t="shared" ref="T10:T16" si="5">IF(($E10      =0),0,(($P10      /$E10      )*100))</f>
        <v>87.883838383838381</v>
      </c>
      <c r="U10" s="56">
        <f t="shared" ref="U10:U16" si="6">IF(($E10      =0),0,(($Q10      /$E10      )*100))</f>
        <v>83.263040404040396</v>
      </c>
      <c r="V10" s="109" t="s">
        <v>1</v>
      </c>
      <c r="W10" s="110" t="s">
        <v>1</v>
      </c>
    </row>
    <row r="11" spans="1:23" ht="13" customHeight="1" x14ac:dyDescent="0.3">
      <c r="A11" s="53" t="s">
        <v>38</v>
      </c>
      <c r="B11" s="108">
        <v>9600000</v>
      </c>
      <c r="C11" s="108"/>
      <c r="D11" s="108"/>
      <c r="E11" s="108">
        <f t="shared" si="0"/>
        <v>9600000</v>
      </c>
      <c r="F11" s="109">
        <v>9600000</v>
      </c>
      <c r="G11" s="110">
        <v>7000000</v>
      </c>
      <c r="H11" s="109">
        <v>2601000</v>
      </c>
      <c r="I11" s="110">
        <v>2602757</v>
      </c>
      <c r="J11" s="109">
        <v>705000</v>
      </c>
      <c r="K11" s="110">
        <v>706423</v>
      </c>
      <c r="L11" s="109">
        <v>1079000</v>
      </c>
      <c r="M11" s="110">
        <v>1080902</v>
      </c>
      <c r="N11" s="109">
        <v>780000</v>
      </c>
      <c r="O11" s="110">
        <v>877242</v>
      </c>
      <c r="P11" s="109">
        <f t="shared" si="1"/>
        <v>5165000</v>
      </c>
      <c r="Q11" s="110">
        <f t="shared" si="2"/>
        <v>5267324</v>
      </c>
      <c r="R11" s="54">
        <f t="shared" si="3"/>
        <v>-27.710843373493976</v>
      </c>
      <c r="S11" s="55">
        <f t="shared" si="4"/>
        <v>-18.841671122821495</v>
      </c>
      <c r="T11" s="54">
        <f t="shared" si="5"/>
        <v>53.802083333333329</v>
      </c>
      <c r="U11" s="56">
        <f t="shared" si="6"/>
        <v>54.867958333333334</v>
      </c>
      <c r="V11" s="109" t="s">
        <v>1</v>
      </c>
      <c r="W11" s="110" t="s">
        <v>1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1</v>
      </c>
      <c r="G12" s="110" t="s">
        <v>1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1</v>
      </c>
      <c r="W12" s="110" t="s">
        <v>1</v>
      </c>
    </row>
    <row r="13" spans="1:23" ht="13" customHeight="1" x14ac:dyDescent="0.3">
      <c r="A13" s="53" t="s">
        <v>40</v>
      </c>
      <c r="B13" s="108">
        <v>474087000</v>
      </c>
      <c r="C13" s="108"/>
      <c r="D13" s="108"/>
      <c r="E13" s="108">
        <f t="shared" si="0"/>
        <v>474087000</v>
      </c>
      <c r="F13" s="109" t="s">
        <v>1</v>
      </c>
      <c r="G13" s="110" t="s">
        <v>1</v>
      </c>
      <c r="H13" s="109"/>
      <c r="I13" s="110">
        <v>20360909</v>
      </c>
      <c r="J13" s="109"/>
      <c r="K13" s="110">
        <v>46449375</v>
      </c>
      <c r="L13" s="109"/>
      <c r="M13" s="110">
        <v>71716985</v>
      </c>
      <c r="N13" s="109"/>
      <c r="O13" s="110">
        <v>350985051</v>
      </c>
      <c r="P13" s="109">
        <f t="shared" si="1"/>
        <v>0</v>
      </c>
      <c r="Q13" s="110">
        <f t="shared" si="2"/>
        <v>489512320</v>
      </c>
      <c r="R13" s="54">
        <f t="shared" si="3"/>
        <v>0</v>
      </c>
      <c r="S13" s="55">
        <f t="shared" si="4"/>
        <v>389.40296500194478</v>
      </c>
      <c r="T13" s="54">
        <f t="shared" si="5"/>
        <v>0</v>
      </c>
      <c r="U13" s="56">
        <f t="shared" si="6"/>
        <v>103.25368972361613</v>
      </c>
      <c r="V13" s="109" t="s">
        <v>1</v>
      </c>
      <c r="W13" s="110" t="s">
        <v>1</v>
      </c>
    </row>
    <row r="14" spans="1:23" ht="13" customHeight="1" x14ac:dyDescent="0.3">
      <c r="A14" s="53" t="s">
        <v>41</v>
      </c>
      <c r="B14" s="108">
        <v>120426000</v>
      </c>
      <c r="C14" s="108"/>
      <c r="D14" s="108"/>
      <c r="E14" s="108">
        <f t="shared" si="0"/>
        <v>120426000</v>
      </c>
      <c r="F14" s="109">
        <v>120426000</v>
      </c>
      <c r="G14" s="110">
        <v>90008000</v>
      </c>
      <c r="H14" s="109">
        <v>26503000</v>
      </c>
      <c r="I14" s="110">
        <v>20546868</v>
      </c>
      <c r="J14" s="109">
        <v>53675000</v>
      </c>
      <c r="K14" s="110">
        <v>46286151</v>
      </c>
      <c r="L14" s="109">
        <v>1486000</v>
      </c>
      <c r="M14" s="110">
        <v>30117479</v>
      </c>
      <c r="N14" s="109">
        <v>8244000</v>
      </c>
      <c r="O14" s="110">
        <v>22232608</v>
      </c>
      <c r="P14" s="109">
        <f t="shared" si="1"/>
        <v>89908000</v>
      </c>
      <c r="Q14" s="110">
        <f t="shared" si="2"/>
        <v>119183106</v>
      </c>
      <c r="R14" s="54">
        <f t="shared" si="3"/>
        <v>454.77792732166893</v>
      </c>
      <c r="S14" s="55">
        <f t="shared" si="4"/>
        <v>-26.180381830763462</v>
      </c>
      <c r="T14" s="54">
        <f t="shared" si="5"/>
        <v>74.658296381180151</v>
      </c>
      <c r="U14" s="56">
        <f t="shared" si="6"/>
        <v>98.967918887947775</v>
      </c>
      <c r="V14" s="109">
        <v>12326000</v>
      </c>
      <c r="W14" s="110">
        <v>5237000</v>
      </c>
    </row>
    <row r="15" spans="1:23" ht="13" customHeight="1" x14ac:dyDescent="0.3">
      <c r="A15" s="53" t="s">
        <v>42</v>
      </c>
      <c r="B15" s="108">
        <v>21500000</v>
      </c>
      <c r="C15" s="108"/>
      <c r="D15" s="108"/>
      <c r="E15" s="108">
        <f t="shared" si="0"/>
        <v>21500000</v>
      </c>
      <c r="F15" s="109">
        <v>21500000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1</v>
      </c>
      <c r="W15" s="110" t="s">
        <v>1</v>
      </c>
    </row>
    <row r="16" spans="1:23" ht="13" customHeight="1" x14ac:dyDescent="0.3">
      <c r="A16" s="53" t="s">
        <v>43</v>
      </c>
      <c r="B16" s="108">
        <v>47000000</v>
      </c>
      <c r="C16" s="108">
        <v>53000000</v>
      </c>
      <c r="D16" s="108"/>
      <c r="E16" s="108">
        <f t="shared" si="0"/>
        <v>100000000</v>
      </c>
      <c r="F16" s="109">
        <v>100000000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1</v>
      </c>
      <c r="W16" s="110" t="s">
        <v>1</v>
      </c>
    </row>
    <row r="17" spans="1:23" ht="13" customHeight="1" x14ac:dyDescent="0.3">
      <c r="A17" s="57" t="s">
        <v>44</v>
      </c>
      <c r="B17" s="111">
        <f>SUM(B9:B16)</f>
        <v>692413000</v>
      </c>
      <c r="C17" s="111">
        <f>SUM(C9:C16)</f>
        <v>53000000</v>
      </c>
      <c r="D17" s="111"/>
      <c r="E17" s="111">
        <f t="shared" si="0"/>
        <v>745413000</v>
      </c>
      <c r="F17" s="112">
        <f t="shared" ref="F17:O17" si="7">SUM(F9:F16)</f>
        <v>271326000</v>
      </c>
      <c r="G17" s="113">
        <f t="shared" si="7"/>
        <v>116808000</v>
      </c>
      <c r="H17" s="112">
        <f t="shared" si="7"/>
        <v>31421000</v>
      </c>
      <c r="I17" s="113">
        <f t="shared" si="7"/>
        <v>45685139</v>
      </c>
      <c r="J17" s="112">
        <f t="shared" si="7"/>
        <v>59120000</v>
      </c>
      <c r="K17" s="113">
        <f t="shared" si="7"/>
        <v>98475260</v>
      </c>
      <c r="L17" s="112">
        <f t="shared" si="7"/>
        <v>7302000</v>
      </c>
      <c r="M17" s="113">
        <f t="shared" si="7"/>
        <v>108073754</v>
      </c>
      <c r="N17" s="112">
        <f t="shared" si="7"/>
        <v>14631000</v>
      </c>
      <c r="O17" s="113">
        <f t="shared" si="7"/>
        <v>378214679</v>
      </c>
      <c r="P17" s="112">
        <f t="shared" si="1"/>
        <v>112474000</v>
      </c>
      <c r="Q17" s="113">
        <f t="shared" si="2"/>
        <v>630448832</v>
      </c>
      <c r="R17" s="58">
        <f t="shared" si="3"/>
        <v>100.36976170912079</v>
      </c>
      <c r="S17" s="59">
        <f t="shared" si="4"/>
        <v>249.95978672120523</v>
      </c>
      <c r="T17" s="58">
        <f>IF((SUM($E9:$E14))=0,0,(P17/(SUM($E9:$E14))*100))</f>
        <v>18.02719289388104</v>
      </c>
      <c r="U17" s="60">
        <f>IF((SUM($E9:$E14))=0,0,(Q17/(SUM($E9:$E14))*100))</f>
        <v>101.04755502770418</v>
      </c>
      <c r="V17" s="112">
        <f>SUM(V9:V16)</f>
        <v>12326000</v>
      </c>
      <c r="W17" s="113">
        <f>SUM(W9:W16)</f>
        <v>5237000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154895000</v>
      </c>
      <c r="C19" s="108"/>
      <c r="D19" s="108"/>
      <c r="E19" s="108">
        <f t="shared" ref="E19:E26" si="8">$B19      +$C19      +$D19</f>
        <v>154895000</v>
      </c>
      <c r="F19" s="109">
        <v>154895000</v>
      </c>
      <c r="G19" s="110">
        <v>154895000</v>
      </c>
      <c r="H19" s="109">
        <v>32601000</v>
      </c>
      <c r="I19" s="110">
        <v>32601760</v>
      </c>
      <c r="J19" s="109">
        <v>48675000</v>
      </c>
      <c r="K19" s="110">
        <v>48675298</v>
      </c>
      <c r="L19" s="109">
        <v>43308000</v>
      </c>
      <c r="M19" s="110">
        <v>43309009</v>
      </c>
      <c r="N19" s="109">
        <v>30311000</v>
      </c>
      <c r="O19" s="110">
        <v>30308932</v>
      </c>
      <c r="P19" s="109">
        <f t="shared" ref="P19:P26" si="9">$H19      +$J19      +$L19      +$N19</f>
        <v>154895000</v>
      </c>
      <c r="Q19" s="110">
        <f t="shared" ref="Q19:Q26" si="10">$I19      +$K19      +$M19      +$O19</f>
        <v>154894999</v>
      </c>
      <c r="R19" s="54">
        <f t="shared" ref="R19:R26" si="11">IF(($L19      =0),0,((($N19      -$L19      )/$L19      )*100))</f>
        <v>-30.010621594162739</v>
      </c>
      <c r="S19" s="55">
        <f t="shared" ref="S19:S26" si="12">IF(($M19      =0),0,((($O19      -$M19      )/$M19      )*100))</f>
        <v>-30.017027173260878</v>
      </c>
      <c r="T19" s="54">
        <f t="shared" ref="T19:T25" si="13">IF(($E19      =0),0,(($P19      /$E19      )*100))</f>
        <v>100</v>
      </c>
      <c r="U19" s="56">
        <f t="shared" ref="U19:U25" si="14">IF(($E19      =0),0,(($Q19      /$E19      )*100))</f>
        <v>99.999999354401368</v>
      </c>
      <c r="V19" s="109" t="s">
        <v>1</v>
      </c>
      <c r="W19" s="110" t="s">
        <v>1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1</v>
      </c>
      <c r="G20" s="110" t="s">
        <v>1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1</v>
      </c>
      <c r="W20" s="110" t="s">
        <v>1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1</v>
      </c>
      <c r="G21" s="110" t="s">
        <v>1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1</v>
      </c>
      <c r="W21" s="110" t="s">
        <v>1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1</v>
      </c>
      <c r="W22" s="110" t="s">
        <v>1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1</v>
      </c>
      <c r="W23" s="110" t="s">
        <v>1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1</v>
      </c>
      <c r="G24" s="110" t="s">
        <v>1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1</v>
      </c>
      <c r="W24" s="110" t="s">
        <v>1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1</v>
      </c>
      <c r="G25" s="110" t="s">
        <v>1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1</v>
      </c>
      <c r="W25" s="110" t="s">
        <v>1</v>
      </c>
    </row>
    <row r="26" spans="1:23" ht="13" customHeight="1" x14ac:dyDescent="0.3">
      <c r="A26" s="57" t="s">
        <v>44</v>
      </c>
      <c r="B26" s="111">
        <f>SUM(B19:B25)</f>
        <v>154895000</v>
      </c>
      <c r="C26" s="111">
        <f>SUM(C19:C25)</f>
        <v>0</v>
      </c>
      <c r="D26" s="111"/>
      <c r="E26" s="111">
        <f t="shared" si="8"/>
        <v>154895000</v>
      </c>
      <c r="F26" s="112">
        <f t="shared" ref="F26:O26" si="15">SUM(F19:F25)</f>
        <v>154895000</v>
      </c>
      <c r="G26" s="113">
        <f t="shared" si="15"/>
        <v>154895000</v>
      </c>
      <c r="H26" s="112">
        <f t="shared" si="15"/>
        <v>32601000</v>
      </c>
      <c r="I26" s="113">
        <f t="shared" si="15"/>
        <v>32601760</v>
      </c>
      <c r="J26" s="112">
        <f t="shared" si="15"/>
        <v>48675000</v>
      </c>
      <c r="K26" s="113">
        <f t="shared" si="15"/>
        <v>48675298</v>
      </c>
      <c r="L26" s="112">
        <f t="shared" si="15"/>
        <v>43308000</v>
      </c>
      <c r="M26" s="113">
        <f t="shared" si="15"/>
        <v>43309009</v>
      </c>
      <c r="N26" s="112">
        <f t="shared" si="15"/>
        <v>30311000</v>
      </c>
      <c r="O26" s="113">
        <f t="shared" si="15"/>
        <v>30308932</v>
      </c>
      <c r="P26" s="112">
        <f t="shared" si="9"/>
        <v>154895000</v>
      </c>
      <c r="Q26" s="113">
        <f t="shared" si="10"/>
        <v>154894999</v>
      </c>
      <c r="R26" s="58">
        <f t="shared" si="11"/>
        <v>-30.010621594162739</v>
      </c>
      <c r="S26" s="59">
        <f t="shared" si="12"/>
        <v>-30.017027173260878</v>
      </c>
      <c r="T26" s="58">
        <f>IF(($E26-$E21-$E25)   =0,0,($P26   /($E26-$E21-$E25)   )*100)</f>
        <v>100</v>
      </c>
      <c r="U26" s="60">
        <f>IF(($E26-$E21-$E25)   =0,0,($Q26   /($E26-$E21-$E25)   )*100)</f>
        <v>99.999999354401368</v>
      </c>
      <c r="V26" s="112" t="s">
        <v>1</v>
      </c>
      <c r="W26" s="113" t="s">
        <v>1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1</v>
      </c>
      <c r="G28" s="110" t="s">
        <v>1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1</v>
      </c>
      <c r="W28" s="110" t="s">
        <v>1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1</v>
      </c>
      <c r="G29" s="110" t="s">
        <v>1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1</v>
      </c>
      <c r="W29" s="110" t="s">
        <v>1</v>
      </c>
    </row>
    <row r="30" spans="1:23" ht="13" customHeight="1" x14ac:dyDescent="0.3">
      <c r="A30" s="53" t="s">
        <v>56</v>
      </c>
      <c r="B30" s="108">
        <v>2318481000</v>
      </c>
      <c r="C30" s="108"/>
      <c r="D30" s="108"/>
      <c r="E30" s="108">
        <f>$B30      +$C30      +$D30</f>
        <v>2318481000</v>
      </c>
      <c r="F30" s="109">
        <v>2318481000</v>
      </c>
      <c r="G30" s="110">
        <v>2094481000</v>
      </c>
      <c r="H30" s="109">
        <v>172343000</v>
      </c>
      <c r="I30" s="110">
        <v>131648464</v>
      </c>
      <c r="J30" s="109">
        <v>626900000</v>
      </c>
      <c r="K30" s="110">
        <v>357454894</v>
      </c>
      <c r="L30" s="109">
        <v>482184000</v>
      </c>
      <c r="M30" s="110">
        <v>266982790</v>
      </c>
      <c r="N30" s="109">
        <v>370724000</v>
      </c>
      <c r="O30" s="110">
        <v>469693806</v>
      </c>
      <c r="P30" s="109">
        <f>$H30      +$J30      +$L30      +$N30</f>
        <v>1652151000</v>
      </c>
      <c r="Q30" s="110">
        <f>$I30      +$K30      +$M30      +$O30</f>
        <v>1225779954</v>
      </c>
      <c r="R30" s="54">
        <f>IF(($L30      =0),0,((($N30      -$L30      )/$L30      )*100))</f>
        <v>-23.115657093557644</v>
      </c>
      <c r="S30" s="55">
        <f>IF(($M30      =0),0,((($O30      -$M30      )/$M30      )*100))</f>
        <v>75.926622835876429</v>
      </c>
      <c r="T30" s="54">
        <f>IF(($E30      =0),0,(($P30      /$E30      )*100))</f>
        <v>71.260062083752246</v>
      </c>
      <c r="U30" s="56">
        <f>IF(($E30      =0),0,(($Q30      /$E30      )*100))</f>
        <v>52.869958994703858</v>
      </c>
      <c r="V30" s="109" t="s">
        <v>1</v>
      </c>
      <c r="W30" s="110" t="s">
        <v>1</v>
      </c>
    </row>
    <row r="31" spans="1:23" ht="13" customHeight="1" x14ac:dyDescent="0.3">
      <c r="A31" s="53" t="s">
        <v>57</v>
      </c>
      <c r="B31" s="108">
        <v>5897000</v>
      </c>
      <c r="C31" s="108"/>
      <c r="D31" s="108"/>
      <c r="E31" s="108">
        <f>$B31      +$C31      +$D31</f>
        <v>5897000</v>
      </c>
      <c r="F31" s="109">
        <v>5897000</v>
      </c>
      <c r="G31" s="110">
        <v>5897000</v>
      </c>
      <c r="H31" s="109">
        <v>329000</v>
      </c>
      <c r="I31" s="110">
        <v>727357</v>
      </c>
      <c r="J31" s="109">
        <v>1845000</v>
      </c>
      <c r="K31" s="110">
        <v>1409052</v>
      </c>
      <c r="L31" s="109">
        <v>2412000</v>
      </c>
      <c r="M31" s="110">
        <v>1390650</v>
      </c>
      <c r="N31" s="109">
        <v>1191000</v>
      </c>
      <c r="O31" s="110">
        <v>2188042</v>
      </c>
      <c r="P31" s="109">
        <f>$H31      +$J31      +$L31      +$N31</f>
        <v>5777000</v>
      </c>
      <c r="Q31" s="110">
        <f>$I31      +$K31      +$M31      +$O31</f>
        <v>5715101</v>
      </c>
      <c r="R31" s="54">
        <f>IF(($L31      =0),0,((($N31      -$L31      )/$L31      )*100))</f>
        <v>-50.621890547263682</v>
      </c>
      <c r="S31" s="55">
        <f>IF(($M31      =0),0,((($O31      -$M31      )/$M31      )*100))</f>
        <v>57.339517491820367</v>
      </c>
      <c r="T31" s="54">
        <f>IF(($E31      =0),0,(($P31      /$E31      )*100))</f>
        <v>97.965066983211798</v>
      </c>
      <c r="U31" s="56">
        <f>IF(($E31      =0),0,(($Q31      /$E31      )*100))</f>
        <v>96.915397659827036</v>
      </c>
      <c r="V31" s="109" t="s">
        <v>1</v>
      </c>
      <c r="W31" s="110" t="s">
        <v>1</v>
      </c>
    </row>
    <row r="32" spans="1:23" ht="13" customHeight="1" x14ac:dyDescent="0.3">
      <c r="A32" s="57" t="s">
        <v>44</v>
      </c>
      <c r="B32" s="111">
        <f>SUM(B28:B31)</f>
        <v>2324378000</v>
      </c>
      <c r="C32" s="111">
        <f>SUM(C28:C31)</f>
        <v>0</v>
      </c>
      <c r="D32" s="111"/>
      <c r="E32" s="111">
        <f>$B32      +$C32      +$D32</f>
        <v>2324378000</v>
      </c>
      <c r="F32" s="112">
        <f t="shared" ref="F32:O32" si="16">SUM(F28:F31)</f>
        <v>2324378000</v>
      </c>
      <c r="G32" s="113">
        <f t="shared" si="16"/>
        <v>2100378000</v>
      </c>
      <c r="H32" s="112">
        <f t="shared" si="16"/>
        <v>172672000</v>
      </c>
      <c r="I32" s="113">
        <f t="shared" si="16"/>
        <v>132375821</v>
      </c>
      <c r="J32" s="112">
        <f t="shared" si="16"/>
        <v>628745000</v>
      </c>
      <c r="K32" s="113">
        <f t="shared" si="16"/>
        <v>358863946</v>
      </c>
      <c r="L32" s="112">
        <f t="shared" si="16"/>
        <v>484596000</v>
      </c>
      <c r="M32" s="113">
        <f t="shared" si="16"/>
        <v>268373440</v>
      </c>
      <c r="N32" s="112">
        <f t="shared" si="16"/>
        <v>371915000</v>
      </c>
      <c r="O32" s="113">
        <f t="shared" si="16"/>
        <v>471881848</v>
      </c>
      <c r="P32" s="112">
        <f>$H32      +$J32      +$L32      +$N32</f>
        <v>1657928000</v>
      </c>
      <c r="Q32" s="113">
        <f>$I32      +$K32      +$M32      +$O32</f>
        <v>1231495055</v>
      </c>
      <c r="R32" s="58">
        <f>IF(($L32      =0),0,((($N32      -$L32      )/$L32      )*100))</f>
        <v>-23.252565023235849</v>
      </c>
      <c r="S32" s="59">
        <f>IF(($M32      =0),0,((($O32      -$M32      )/$M32      )*100))</f>
        <v>75.830308692246149</v>
      </c>
      <c r="T32" s="58">
        <f>IF($E32   =0,0,($P32   /$E32   )*100)</f>
        <v>71.327813290265183</v>
      </c>
      <c r="U32" s="60">
        <f>IF($E32   =0,0,($Q32   /$E32   )*100)</f>
        <v>52.981703277177807</v>
      </c>
      <c r="V32" s="112" t="s">
        <v>1</v>
      </c>
      <c r="W32" s="113" t="s">
        <v>1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40346000</v>
      </c>
      <c r="C34" s="108"/>
      <c r="D34" s="108"/>
      <c r="E34" s="108">
        <f>$B34      +$C34      +$D34</f>
        <v>40346000</v>
      </c>
      <c r="F34" s="109">
        <v>40346000</v>
      </c>
      <c r="G34" s="110">
        <v>39424000</v>
      </c>
      <c r="H34" s="109">
        <v>7793000</v>
      </c>
      <c r="I34" s="110">
        <v>6855396</v>
      </c>
      <c r="J34" s="109">
        <v>12849000</v>
      </c>
      <c r="K34" s="110">
        <v>8328326</v>
      </c>
      <c r="L34" s="109">
        <v>8013000</v>
      </c>
      <c r="M34" s="110">
        <v>6776302</v>
      </c>
      <c r="N34" s="109">
        <v>4844000</v>
      </c>
      <c r="O34" s="110">
        <v>8278989</v>
      </c>
      <c r="P34" s="109">
        <f>$H34      +$J34      +$L34      +$N34</f>
        <v>33499000</v>
      </c>
      <c r="Q34" s="110">
        <f>$I34      +$K34      +$M34      +$O34</f>
        <v>30239013</v>
      </c>
      <c r="R34" s="54">
        <f>IF(($L34      =0),0,((($N34      -$L34      )/$L34      )*100))</f>
        <v>-39.548234119555723</v>
      </c>
      <c r="S34" s="55">
        <f>IF(($M34      =0),0,((($O34      -$M34      )/$M34      )*100))</f>
        <v>22.175620271941835</v>
      </c>
      <c r="T34" s="54">
        <f>IF(($E34      =0),0,(($P34      /$E34      )*100))</f>
        <v>83.029296584543701</v>
      </c>
      <c r="U34" s="56">
        <f>IF(($E34      =0),0,(($Q34      /$E34      )*100))</f>
        <v>74.949221732018046</v>
      </c>
      <c r="V34" s="109" t="s">
        <v>1</v>
      </c>
      <c r="W34" s="110" t="s">
        <v>1</v>
      </c>
    </row>
    <row r="35" spans="1:23" ht="13" customHeight="1" x14ac:dyDescent="0.3">
      <c r="A35" s="57" t="s">
        <v>44</v>
      </c>
      <c r="B35" s="111">
        <f>B34</f>
        <v>40346000</v>
      </c>
      <c r="C35" s="111">
        <f>C34</f>
        <v>0</v>
      </c>
      <c r="D35" s="111"/>
      <c r="E35" s="111">
        <f>$B35      +$C35      +$D35</f>
        <v>40346000</v>
      </c>
      <c r="F35" s="112">
        <f t="shared" ref="F35:O35" si="17">F34</f>
        <v>40346000</v>
      </c>
      <c r="G35" s="113">
        <f t="shared" si="17"/>
        <v>39424000</v>
      </c>
      <c r="H35" s="112">
        <f t="shared" si="17"/>
        <v>7793000</v>
      </c>
      <c r="I35" s="113">
        <f t="shared" si="17"/>
        <v>6855396</v>
      </c>
      <c r="J35" s="112">
        <f t="shared" si="17"/>
        <v>12849000</v>
      </c>
      <c r="K35" s="113">
        <f t="shared" si="17"/>
        <v>8328326</v>
      </c>
      <c r="L35" s="112">
        <f t="shared" si="17"/>
        <v>8013000</v>
      </c>
      <c r="M35" s="113">
        <f t="shared" si="17"/>
        <v>6776302</v>
      </c>
      <c r="N35" s="112">
        <f t="shared" si="17"/>
        <v>4844000</v>
      </c>
      <c r="O35" s="113">
        <f t="shared" si="17"/>
        <v>8278989</v>
      </c>
      <c r="P35" s="112">
        <f>$H35      +$J35      +$L35      +$N35</f>
        <v>33499000</v>
      </c>
      <c r="Q35" s="113">
        <f>$I35      +$K35      +$M35      +$O35</f>
        <v>30239013</v>
      </c>
      <c r="R35" s="58">
        <f>IF(($L35      =0),0,((($N35      -$L35      )/$L35      )*100))</f>
        <v>-39.548234119555723</v>
      </c>
      <c r="S35" s="59">
        <f>IF(($M35      =0),0,((($O35      -$M35      )/$M35      )*100))</f>
        <v>22.175620271941835</v>
      </c>
      <c r="T35" s="58">
        <f>IF($E35   =0,0,($P35   /$E35   )*100)</f>
        <v>83.029296584543701</v>
      </c>
      <c r="U35" s="60">
        <f>IF($E35   =0,0,($Q35   /$E35   )*100)</f>
        <v>74.949221732018046</v>
      </c>
      <c r="V35" s="112" t="s">
        <v>1</v>
      </c>
      <c r="W35" s="113" t="s">
        <v>1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110232000</v>
      </c>
      <c r="C37" s="108"/>
      <c r="D37" s="108"/>
      <c r="E37" s="108">
        <f t="shared" ref="E37:E42" si="18">$B37      +$C37      +$D37</f>
        <v>110232000</v>
      </c>
      <c r="F37" s="109">
        <v>110232000</v>
      </c>
      <c r="G37" s="110">
        <v>110232000</v>
      </c>
      <c r="H37" s="109">
        <v>22597000</v>
      </c>
      <c r="I37" s="110">
        <v>6301866</v>
      </c>
      <c r="J37" s="109">
        <v>32991000</v>
      </c>
      <c r="K37" s="110">
        <v>59264856</v>
      </c>
      <c r="L37" s="109">
        <v>11295000</v>
      </c>
      <c r="M37" s="110">
        <v>8113429</v>
      </c>
      <c r="N37" s="109">
        <v>33998000</v>
      </c>
      <c r="O37" s="110">
        <v>17326604</v>
      </c>
      <c r="P37" s="109">
        <f t="shared" ref="P37:P42" si="19">$H37      +$J37      +$L37      +$N37</f>
        <v>100881000</v>
      </c>
      <c r="Q37" s="110">
        <f t="shared" ref="Q37:Q42" si="20">$I37      +$K37      +$M37      +$O37</f>
        <v>91006755</v>
      </c>
      <c r="R37" s="54">
        <f t="shared" ref="R37:R42" si="21">IF(($L37      =0),0,((($N37      -$L37      )/$L37      )*100))</f>
        <v>201.00044267374946</v>
      </c>
      <c r="S37" s="55">
        <f t="shared" ref="S37:S42" si="22">IF(($M37      =0),0,((($O37      -$M37      )/$M37      )*100))</f>
        <v>113.5546388586133</v>
      </c>
      <c r="T37" s="54">
        <f>IF(($E37      =0),0,(($P37      /$E37      )*100))</f>
        <v>91.516982364467665</v>
      </c>
      <c r="U37" s="56">
        <f>IF(($E37      =0),0,(($Q37      /$E37      )*100))</f>
        <v>82.559288591334635</v>
      </c>
      <c r="V37" s="109" t="s">
        <v>1</v>
      </c>
      <c r="W37" s="110" t="s">
        <v>1</v>
      </c>
    </row>
    <row r="38" spans="1:23" ht="13" customHeight="1" x14ac:dyDescent="0.3">
      <c r="A38" s="53" t="s">
        <v>62</v>
      </c>
      <c r="B38" s="108">
        <v>96809000</v>
      </c>
      <c r="C38" s="108">
        <v>14434000</v>
      </c>
      <c r="D38" s="108"/>
      <c r="E38" s="108">
        <f t="shared" si="18"/>
        <v>111243000</v>
      </c>
      <c r="F38" s="109">
        <v>96809000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>IF(($E38      =0),0,(($P38      /$E38      )*100))</f>
        <v>0</v>
      </c>
      <c r="U38" s="56">
        <f>IF(($E38      =0),0,(($Q38      /$E38      )*100))</f>
        <v>0</v>
      </c>
      <c r="V38" s="109" t="s">
        <v>1</v>
      </c>
      <c r="W38" s="110" t="s">
        <v>1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1</v>
      </c>
      <c r="G39" s="110" t="s">
        <v>1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>IF(($E39      =0),0,(($P39      /$E39      )*100))</f>
        <v>0</v>
      </c>
      <c r="U39" s="56">
        <f>IF(($E39      =0),0,(($Q39      /$E39      )*100))</f>
        <v>0</v>
      </c>
      <c r="V39" s="109" t="s">
        <v>1</v>
      </c>
      <c r="W39" s="110" t="s">
        <v>1</v>
      </c>
    </row>
    <row r="40" spans="1:23" ht="13" customHeight="1" x14ac:dyDescent="0.3">
      <c r="A40" s="53" t="s">
        <v>64</v>
      </c>
      <c r="B40" s="108">
        <v>32260000</v>
      </c>
      <c r="C40" s="108"/>
      <c r="D40" s="108"/>
      <c r="E40" s="108">
        <f t="shared" si="18"/>
        <v>32260000</v>
      </c>
      <c r="F40" s="109">
        <v>32260000</v>
      </c>
      <c r="G40" s="110">
        <v>32260000</v>
      </c>
      <c r="H40" s="109"/>
      <c r="I40" s="110">
        <v>59678</v>
      </c>
      <c r="J40" s="109">
        <v>14384000</v>
      </c>
      <c r="K40" s="110">
        <v>7046660</v>
      </c>
      <c r="L40" s="109">
        <v>9422000</v>
      </c>
      <c r="M40" s="110">
        <v>10231447</v>
      </c>
      <c r="N40" s="109">
        <v>3294000</v>
      </c>
      <c r="O40" s="110">
        <v>4826624</v>
      </c>
      <c r="P40" s="109">
        <f t="shared" si="19"/>
        <v>27100000</v>
      </c>
      <c r="Q40" s="110">
        <f t="shared" si="20"/>
        <v>22164409</v>
      </c>
      <c r="R40" s="54">
        <f t="shared" si="21"/>
        <v>-65.039269794098914</v>
      </c>
      <c r="S40" s="55">
        <f t="shared" si="22"/>
        <v>-52.825597395949956</v>
      </c>
      <c r="T40" s="54">
        <f>IF(($E40      =0),0,(($P40      /$E40      )*100))</f>
        <v>84.004959702417864</v>
      </c>
      <c r="U40" s="56">
        <f>IF(($E40      =0),0,(($Q40      /$E40      )*100))</f>
        <v>68.705545567265972</v>
      </c>
      <c r="V40" s="109" t="s">
        <v>1</v>
      </c>
      <c r="W40" s="110" t="s">
        <v>1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1</v>
      </c>
      <c r="G41" s="110" t="s">
        <v>1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>IF(($E41      =0),0,(($P41      /$E41      )*100))</f>
        <v>0</v>
      </c>
      <c r="U41" s="56">
        <f>IF(($E41      =0),0,(($Q41      /$E41      )*100))</f>
        <v>0</v>
      </c>
      <c r="V41" s="109" t="s">
        <v>1</v>
      </c>
      <c r="W41" s="110" t="s">
        <v>1</v>
      </c>
    </row>
    <row r="42" spans="1:23" ht="13" customHeight="1" x14ac:dyDescent="0.3">
      <c r="A42" s="57" t="s">
        <v>44</v>
      </c>
      <c r="B42" s="111">
        <f>SUM(B37:B41)</f>
        <v>239301000</v>
      </c>
      <c r="C42" s="111">
        <f>SUM(C37:C41)</f>
        <v>14434000</v>
      </c>
      <c r="D42" s="111"/>
      <c r="E42" s="111">
        <f t="shared" si="18"/>
        <v>253735000</v>
      </c>
      <c r="F42" s="112">
        <f t="shared" ref="F42:O42" si="23">SUM(F37:F41)</f>
        <v>239301000</v>
      </c>
      <c r="G42" s="113">
        <f t="shared" si="23"/>
        <v>142492000</v>
      </c>
      <c r="H42" s="112">
        <f t="shared" si="23"/>
        <v>22597000</v>
      </c>
      <c r="I42" s="113">
        <f t="shared" si="23"/>
        <v>6361544</v>
      </c>
      <c r="J42" s="112">
        <f t="shared" si="23"/>
        <v>47375000</v>
      </c>
      <c r="K42" s="113">
        <f t="shared" si="23"/>
        <v>66311516</v>
      </c>
      <c r="L42" s="112">
        <f t="shared" si="23"/>
        <v>20717000</v>
      </c>
      <c r="M42" s="113">
        <f t="shared" si="23"/>
        <v>18344876</v>
      </c>
      <c r="N42" s="112">
        <f t="shared" si="23"/>
        <v>37292000</v>
      </c>
      <c r="O42" s="113">
        <f t="shared" si="23"/>
        <v>22153228</v>
      </c>
      <c r="P42" s="112">
        <f t="shared" si="19"/>
        <v>127981000</v>
      </c>
      <c r="Q42" s="113">
        <f t="shared" si="20"/>
        <v>113171164</v>
      </c>
      <c r="R42" s="58">
        <f t="shared" si="21"/>
        <v>80.006757735193318</v>
      </c>
      <c r="S42" s="59">
        <f t="shared" si="22"/>
        <v>20.759758746802103</v>
      </c>
      <c r="T42" s="58">
        <f>IF((+$E37+$E40) =0,0,(P42   /(+$E37+$E40) )*100)</f>
        <v>89.816270387109455</v>
      </c>
      <c r="U42" s="60">
        <f>IF((+$E37+$E40) =0,0,(Q42   /(+$E37+$E40) )*100)</f>
        <v>79.422819526710271</v>
      </c>
      <c r="V42" s="112" t="s">
        <v>1</v>
      </c>
      <c r="W42" s="113" t="s">
        <v>1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4">$B44      +$C44      +$D44</f>
        <v>0</v>
      </c>
      <c r="F44" s="109" t="s">
        <v>1</v>
      </c>
      <c r="G44" s="110" t="s">
        <v>1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5">$H44      +$J44      +$L44      +$N44</f>
        <v>0</v>
      </c>
      <c r="Q44" s="110">
        <f t="shared" ref="Q44:Q55" si="26">$I44      +$K44      +$M44      +$O44</f>
        <v>0</v>
      </c>
      <c r="R44" s="54">
        <f t="shared" ref="R44:R55" si="27">IF(($L44      =0),0,((($N44      -$L44      )/$L44      )*100))</f>
        <v>0</v>
      </c>
      <c r="S44" s="55">
        <f t="shared" ref="S44:S55" si="28">IF(($M44      =0),0,((($O44      -$M44      )/$M44      )*100))</f>
        <v>0</v>
      </c>
      <c r="T44" s="54">
        <f t="shared" ref="T44:T54" si="29">IF(($E44      =0),0,(($P44      /$E44      )*100))</f>
        <v>0</v>
      </c>
      <c r="U44" s="56">
        <f t="shared" ref="U44:U54" si="30">IF(($E44      =0),0,(($Q44      /$E44      )*100))</f>
        <v>0</v>
      </c>
      <c r="V44" s="109" t="s">
        <v>1</v>
      </c>
      <c r="W44" s="110" t="s">
        <v>1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4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5"/>
        <v>0</v>
      </c>
      <c r="Q45" s="110">
        <f t="shared" si="26"/>
        <v>0</v>
      </c>
      <c r="R45" s="54">
        <f t="shared" si="27"/>
        <v>0</v>
      </c>
      <c r="S45" s="55">
        <f t="shared" si="28"/>
        <v>0</v>
      </c>
      <c r="T45" s="54">
        <f t="shared" si="29"/>
        <v>0</v>
      </c>
      <c r="U45" s="56">
        <f t="shared" si="30"/>
        <v>0</v>
      </c>
      <c r="V45" s="109" t="s">
        <v>1</v>
      </c>
      <c r="W45" s="110" t="s">
        <v>1</v>
      </c>
    </row>
    <row r="46" spans="1:23" ht="13" customHeight="1" x14ac:dyDescent="0.3">
      <c r="A46" s="53" t="s">
        <v>69</v>
      </c>
      <c r="B46" s="108">
        <v>600037000</v>
      </c>
      <c r="C46" s="108"/>
      <c r="D46" s="108"/>
      <c r="E46" s="108">
        <f t="shared" si="24"/>
        <v>600037000</v>
      </c>
      <c r="F46" s="109">
        <v>600037000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5"/>
        <v>0</v>
      </c>
      <c r="Q46" s="110">
        <f t="shared" si="26"/>
        <v>0</v>
      </c>
      <c r="R46" s="54">
        <f t="shared" si="27"/>
        <v>0</v>
      </c>
      <c r="S46" s="55">
        <f t="shared" si="28"/>
        <v>0</v>
      </c>
      <c r="T46" s="54">
        <f t="shared" si="29"/>
        <v>0</v>
      </c>
      <c r="U46" s="56">
        <f t="shared" si="30"/>
        <v>0</v>
      </c>
      <c r="V46" s="109" t="s">
        <v>1</v>
      </c>
      <c r="W46" s="110" t="s">
        <v>1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4"/>
        <v>0</v>
      </c>
      <c r="F47" s="109" t="s">
        <v>1</v>
      </c>
      <c r="G47" s="110" t="s">
        <v>1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5"/>
        <v>0</v>
      </c>
      <c r="Q47" s="110">
        <f t="shared" si="26"/>
        <v>0</v>
      </c>
      <c r="R47" s="54">
        <f t="shared" si="27"/>
        <v>0</v>
      </c>
      <c r="S47" s="55">
        <f t="shared" si="28"/>
        <v>0</v>
      </c>
      <c r="T47" s="54">
        <f t="shared" si="29"/>
        <v>0</v>
      </c>
      <c r="U47" s="56">
        <f t="shared" si="30"/>
        <v>0</v>
      </c>
      <c r="V47" s="109" t="s">
        <v>1</v>
      </c>
      <c r="W47" s="110" t="s">
        <v>1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4"/>
        <v>0</v>
      </c>
      <c r="F48" s="109" t="s">
        <v>1</v>
      </c>
      <c r="G48" s="110" t="s">
        <v>1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5"/>
        <v>0</v>
      </c>
      <c r="Q48" s="110">
        <f t="shared" si="26"/>
        <v>0</v>
      </c>
      <c r="R48" s="54">
        <f t="shared" si="27"/>
        <v>0</v>
      </c>
      <c r="S48" s="55">
        <f t="shared" si="28"/>
        <v>0</v>
      </c>
      <c r="T48" s="54">
        <f t="shared" si="29"/>
        <v>0</v>
      </c>
      <c r="U48" s="56">
        <f t="shared" si="30"/>
        <v>0</v>
      </c>
      <c r="V48" s="109" t="s">
        <v>1</v>
      </c>
      <c r="W48" s="110" t="s">
        <v>1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4"/>
        <v>0</v>
      </c>
      <c r="F49" s="109" t="s">
        <v>1</v>
      </c>
      <c r="G49" s="110" t="s">
        <v>1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5"/>
        <v>0</v>
      </c>
      <c r="Q49" s="110">
        <f t="shared" si="26"/>
        <v>0</v>
      </c>
      <c r="R49" s="54">
        <f t="shared" si="27"/>
        <v>0</v>
      </c>
      <c r="S49" s="55">
        <f t="shared" si="28"/>
        <v>0</v>
      </c>
      <c r="T49" s="54">
        <f t="shared" si="29"/>
        <v>0</v>
      </c>
      <c r="U49" s="56">
        <f t="shared" si="30"/>
        <v>0</v>
      </c>
      <c r="V49" s="109" t="s">
        <v>1</v>
      </c>
      <c r="W49" s="110" t="s">
        <v>1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4"/>
        <v>0</v>
      </c>
      <c r="F50" s="109" t="s">
        <v>1</v>
      </c>
      <c r="G50" s="110" t="s">
        <v>1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5"/>
        <v>0</v>
      </c>
      <c r="Q50" s="110">
        <f t="shared" si="26"/>
        <v>0</v>
      </c>
      <c r="R50" s="54">
        <f t="shared" si="27"/>
        <v>0</v>
      </c>
      <c r="S50" s="55">
        <f t="shared" si="28"/>
        <v>0</v>
      </c>
      <c r="T50" s="54">
        <f t="shared" si="29"/>
        <v>0</v>
      </c>
      <c r="U50" s="56">
        <f t="shared" si="30"/>
        <v>0</v>
      </c>
      <c r="V50" s="109" t="s">
        <v>1</v>
      </c>
      <c r="W50" s="110" t="s">
        <v>1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4"/>
        <v>0</v>
      </c>
      <c r="F51" s="109" t="s">
        <v>1</v>
      </c>
      <c r="G51" s="110" t="s">
        <v>1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5"/>
        <v>0</v>
      </c>
      <c r="Q51" s="110">
        <f t="shared" si="26"/>
        <v>0</v>
      </c>
      <c r="R51" s="54">
        <f t="shared" si="27"/>
        <v>0</v>
      </c>
      <c r="S51" s="55">
        <f t="shared" si="28"/>
        <v>0</v>
      </c>
      <c r="T51" s="54">
        <f t="shared" si="29"/>
        <v>0</v>
      </c>
      <c r="U51" s="56">
        <f t="shared" si="30"/>
        <v>0</v>
      </c>
      <c r="V51" s="109" t="s">
        <v>1</v>
      </c>
      <c r="W51" s="110" t="s">
        <v>1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4"/>
        <v>0</v>
      </c>
      <c r="F52" s="109" t="s">
        <v>1</v>
      </c>
      <c r="G52" s="110" t="s">
        <v>1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5"/>
        <v>0</v>
      </c>
      <c r="Q52" s="110">
        <f t="shared" si="26"/>
        <v>0</v>
      </c>
      <c r="R52" s="54">
        <f t="shared" si="27"/>
        <v>0</v>
      </c>
      <c r="S52" s="55">
        <f t="shared" si="28"/>
        <v>0</v>
      </c>
      <c r="T52" s="54">
        <f t="shared" si="29"/>
        <v>0</v>
      </c>
      <c r="U52" s="56">
        <f t="shared" si="30"/>
        <v>0</v>
      </c>
      <c r="V52" s="109" t="s">
        <v>1</v>
      </c>
      <c r="W52" s="110" t="s">
        <v>1</v>
      </c>
    </row>
    <row r="53" spans="1:23" ht="13" customHeight="1" x14ac:dyDescent="0.3">
      <c r="A53" s="53" t="s">
        <v>76</v>
      </c>
      <c r="B53" s="108">
        <v>201975000</v>
      </c>
      <c r="C53" s="108"/>
      <c r="D53" s="108"/>
      <c r="E53" s="108">
        <f t="shared" si="24"/>
        <v>201975000</v>
      </c>
      <c r="F53" s="109">
        <v>201975000</v>
      </c>
      <c r="G53" s="110">
        <v>201975000</v>
      </c>
      <c r="H53" s="109">
        <v>28284000</v>
      </c>
      <c r="I53" s="110">
        <v>25582269</v>
      </c>
      <c r="J53" s="109">
        <v>66490000</v>
      </c>
      <c r="K53" s="110">
        <v>71831290</v>
      </c>
      <c r="L53" s="109">
        <v>44385000</v>
      </c>
      <c r="M53" s="110">
        <v>32337743</v>
      </c>
      <c r="N53" s="109">
        <v>52139000</v>
      </c>
      <c r="O53" s="110">
        <v>62591625</v>
      </c>
      <c r="P53" s="109">
        <f t="shared" si="25"/>
        <v>191298000</v>
      </c>
      <c r="Q53" s="110">
        <f t="shared" si="26"/>
        <v>192342927</v>
      </c>
      <c r="R53" s="54">
        <f t="shared" si="27"/>
        <v>17.469865945702377</v>
      </c>
      <c r="S53" s="55">
        <f t="shared" si="28"/>
        <v>93.555947921288137</v>
      </c>
      <c r="T53" s="54">
        <f t="shared" si="29"/>
        <v>94.713702190865206</v>
      </c>
      <c r="U53" s="56">
        <f t="shared" si="30"/>
        <v>95.231056813962127</v>
      </c>
      <c r="V53" s="109">
        <v>11804000</v>
      </c>
      <c r="W53" s="110">
        <v>2769000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4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5"/>
        <v>0</v>
      </c>
      <c r="Q54" s="110">
        <f t="shared" si="26"/>
        <v>0</v>
      </c>
      <c r="R54" s="54">
        <f t="shared" si="27"/>
        <v>0</v>
      </c>
      <c r="S54" s="55">
        <f t="shared" si="28"/>
        <v>0</v>
      </c>
      <c r="T54" s="54">
        <f t="shared" si="29"/>
        <v>0</v>
      </c>
      <c r="U54" s="56">
        <f t="shared" si="30"/>
        <v>0</v>
      </c>
      <c r="V54" s="109" t="s">
        <v>1</v>
      </c>
      <c r="W54" s="110" t="s">
        <v>1</v>
      </c>
    </row>
    <row r="55" spans="1:23" ht="13" customHeight="1" x14ac:dyDescent="0.3">
      <c r="A55" s="57" t="s">
        <v>44</v>
      </c>
      <c r="B55" s="111">
        <f>SUM(B44:B54)</f>
        <v>802012000</v>
      </c>
      <c r="C55" s="111">
        <f>SUM(C44:C54)</f>
        <v>0</v>
      </c>
      <c r="D55" s="111"/>
      <c r="E55" s="111">
        <f t="shared" si="24"/>
        <v>802012000</v>
      </c>
      <c r="F55" s="112">
        <f t="shared" ref="F55:O55" si="31">SUM(F44:F54)</f>
        <v>802012000</v>
      </c>
      <c r="G55" s="113">
        <f t="shared" si="31"/>
        <v>201975000</v>
      </c>
      <c r="H55" s="112">
        <f t="shared" si="31"/>
        <v>28284000</v>
      </c>
      <c r="I55" s="113">
        <f t="shared" si="31"/>
        <v>25582269</v>
      </c>
      <c r="J55" s="112">
        <f t="shared" si="31"/>
        <v>66490000</v>
      </c>
      <c r="K55" s="113">
        <f t="shared" si="31"/>
        <v>71831290</v>
      </c>
      <c r="L55" s="112">
        <f t="shared" si="31"/>
        <v>44385000</v>
      </c>
      <c r="M55" s="113">
        <f t="shared" si="31"/>
        <v>32337743</v>
      </c>
      <c r="N55" s="112">
        <f t="shared" si="31"/>
        <v>52139000</v>
      </c>
      <c r="O55" s="113">
        <f t="shared" si="31"/>
        <v>62591625</v>
      </c>
      <c r="P55" s="112">
        <f t="shared" si="25"/>
        <v>191298000</v>
      </c>
      <c r="Q55" s="113">
        <f t="shared" si="26"/>
        <v>192342927</v>
      </c>
      <c r="R55" s="58">
        <f t="shared" si="27"/>
        <v>17.469865945702377</v>
      </c>
      <c r="S55" s="59">
        <f t="shared" si="28"/>
        <v>93.555947921288137</v>
      </c>
      <c r="T55" s="58">
        <f>IF((+$E45+$E47+$E49+$E50+$E53) =0,0,(P55   /(+$E45+$E47+$E49+$E50+$E53) )*100)</f>
        <v>94.713702190865206</v>
      </c>
      <c r="U55" s="60">
        <f>IF((+$E45+$E47+$E49+$E50+$E53) =0,0,(Q55   /(+$E45+$E47+$E49+$E50+$E53) )*100)</f>
        <v>95.231056813962127</v>
      </c>
      <c r="V55" s="112">
        <f>SUM(V44:V54)</f>
        <v>11804000</v>
      </c>
      <c r="W55" s="113">
        <f>SUM(W44:W54)</f>
        <v>2769000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1</v>
      </c>
      <c r="G57" s="110" t="s">
        <v>1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1</v>
      </c>
      <c r="W57" s="110" t="s">
        <v>1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1</v>
      </c>
      <c r="G58" s="110" t="s">
        <v>1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1</v>
      </c>
      <c r="W58" s="110" t="s">
        <v>1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1</v>
      </c>
      <c r="G59" s="110" t="s">
        <v>1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1</v>
      </c>
      <c r="W59" s="110" t="s">
        <v>1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1</v>
      </c>
      <c r="G60" s="110" t="s">
        <v>1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1</v>
      </c>
      <c r="W60" s="110" t="s">
        <v>1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1</v>
      </c>
      <c r="G61" s="119" t="s">
        <v>1</v>
      </c>
      <c r="H61" s="118">
        <f t="shared" ref="H61:O61" si="32">SUM(H57:H60)</f>
        <v>0</v>
      </c>
      <c r="I61" s="119">
        <f t="shared" si="32"/>
        <v>0</v>
      </c>
      <c r="J61" s="118">
        <f t="shared" si="32"/>
        <v>0</v>
      </c>
      <c r="K61" s="119">
        <f t="shared" si="32"/>
        <v>0</v>
      </c>
      <c r="L61" s="118">
        <f t="shared" si="32"/>
        <v>0</v>
      </c>
      <c r="M61" s="119">
        <f t="shared" si="32"/>
        <v>0</v>
      </c>
      <c r="N61" s="118">
        <f t="shared" si="32"/>
        <v>0</v>
      </c>
      <c r="O61" s="119">
        <f t="shared" si="32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1</v>
      </c>
      <c r="W61" s="119" t="s">
        <v>1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3">$B63      +$C63      +$D63</f>
        <v>0</v>
      </c>
      <c r="F63" s="109" t="s">
        <v>1</v>
      </c>
      <c r="G63" s="110" t="s">
        <v>1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4">$H63      +$J63      +$L63      +$N63</f>
        <v>0</v>
      </c>
      <c r="Q63" s="110">
        <f t="shared" ref="Q63:Q69" si="35">$I63      +$K63      +$M63      +$O63</f>
        <v>0</v>
      </c>
      <c r="R63" s="54">
        <f t="shared" ref="R63:R69" si="36">IF(($L63      =0),0,((($N63      -$L63      )/$L63      )*100))</f>
        <v>0</v>
      </c>
      <c r="S63" s="55">
        <f t="shared" ref="S63:S69" si="37">IF(($M63      =0),0,((($O63      -$M63      )/$M63      )*100))</f>
        <v>0</v>
      </c>
      <c r="T63" s="54">
        <f>IF(($E63      =0),0,(($P63      /$E63      )*100))</f>
        <v>0</v>
      </c>
      <c r="U63" s="56">
        <f>IF(($E63      =0),0,(($Q63      /$E63      )*100))</f>
        <v>0</v>
      </c>
      <c r="V63" s="109" t="s">
        <v>1</v>
      </c>
      <c r="W63" s="110" t="s">
        <v>1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3"/>
        <v>0</v>
      </c>
      <c r="F64" s="109" t="s">
        <v>1</v>
      </c>
      <c r="G64" s="110" t="s">
        <v>1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4"/>
        <v>0</v>
      </c>
      <c r="Q64" s="110">
        <f t="shared" si="35"/>
        <v>0</v>
      </c>
      <c r="R64" s="54">
        <f t="shared" si="36"/>
        <v>0</v>
      </c>
      <c r="S64" s="55">
        <f t="shared" si="37"/>
        <v>0</v>
      </c>
      <c r="T64" s="54">
        <f>IF(($E64      =0),0,(($P64      /$E64      )*100))</f>
        <v>0</v>
      </c>
      <c r="U64" s="56">
        <f>IF(($E64      =0),0,(($Q64      /$E64      )*100))</f>
        <v>0</v>
      </c>
      <c r="V64" s="109" t="s">
        <v>1</v>
      </c>
      <c r="W64" s="110" t="s">
        <v>1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3"/>
        <v>0</v>
      </c>
      <c r="F65" s="109" t="s">
        <v>1</v>
      </c>
      <c r="G65" s="110" t="s">
        <v>1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4"/>
        <v>0</v>
      </c>
      <c r="Q65" s="110">
        <f t="shared" si="35"/>
        <v>0</v>
      </c>
      <c r="R65" s="54">
        <f t="shared" si="36"/>
        <v>0</v>
      </c>
      <c r="S65" s="55">
        <f t="shared" si="37"/>
        <v>0</v>
      </c>
      <c r="T65" s="54">
        <f>IF(($E65      =0),0,(($P65      /$E65      )*100))</f>
        <v>0</v>
      </c>
      <c r="U65" s="56">
        <f>IF(($E65      =0),0,(($Q65      /$E65      )*100))</f>
        <v>0</v>
      </c>
      <c r="V65" s="109" t="s">
        <v>1</v>
      </c>
      <c r="W65" s="110" t="s">
        <v>1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3"/>
        <v>0</v>
      </c>
      <c r="F66" s="109" t="s">
        <v>1</v>
      </c>
      <c r="G66" s="110" t="s">
        <v>1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4"/>
        <v>0</v>
      </c>
      <c r="Q66" s="110">
        <f t="shared" si="35"/>
        <v>0</v>
      </c>
      <c r="R66" s="54">
        <f t="shared" si="36"/>
        <v>0</v>
      </c>
      <c r="S66" s="55">
        <f t="shared" si="37"/>
        <v>0</v>
      </c>
      <c r="T66" s="54">
        <f>IF(($E66      =0),0,(($P66      /$E66      )*100))</f>
        <v>0</v>
      </c>
      <c r="U66" s="56">
        <f>IF(($E66      =0),0,(($Q66      /$E66      )*100))</f>
        <v>0</v>
      </c>
      <c r="V66" s="109" t="s">
        <v>1</v>
      </c>
      <c r="W66" s="110" t="s">
        <v>1</v>
      </c>
    </row>
    <row r="67" spans="1:23" ht="13" customHeight="1" x14ac:dyDescent="0.3">
      <c r="A67" s="53" t="s">
        <v>88</v>
      </c>
      <c r="B67" s="108">
        <v>2265499000</v>
      </c>
      <c r="C67" s="108"/>
      <c r="D67" s="108"/>
      <c r="E67" s="108">
        <f t="shared" si="33"/>
        <v>2265499000</v>
      </c>
      <c r="F67" s="109">
        <v>2265499000</v>
      </c>
      <c r="G67" s="110">
        <v>2265499000</v>
      </c>
      <c r="H67" s="109">
        <v>299797000</v>
      </c>
      <c r="I67" s="110">
        <v>355883367</v>
      </c>
      <c r="J67" s="109">
        <v>774375000</v>
      </c>
      <c r="K67" s="110">
        <v>1313997654</v>
      </c>
      <c r="L67" s="109">
        <v>233879000</v>
      </c>
      <c r="M67" s="110">
        <v>-218903606</v>
      </c>
      <c r="N67" s="109">
        <v>605496000</v>
      </c>
      <c r="O67" s="110">
        <v>787991579</v>
      </c>
      <c r="P67" s="109">
        <f t="shared" si="34"/>
        <v>1913547000</v>
      </c>
      <c r="Q67" s="110">
        <f t="shared" si="35"/>
        <v>2238968994</v>
      </c>
      <c r="R67" s="54">
        <f t="shared" si="36"/>
        <v>158.89284630086499</v>
      </c>
      <c r="S67" s="55">
        <f t="shared" si="37"/>
        <v>-459.97194993672235</v>
      </c>
      <c r="T67" s="54">
        <f>IF(($E67      =0),0,(($P67      /$E67      )*100))</f>
        <v>84.464702919754103</v>
      </c>
      <c r="U67" s="56">
        <f>IF(($E67      =0),0,(($Q67      /$E67      )*100))</f>
        <v>98.828955298589847</v>
      </c>
      <c r="V67" s="109" t="s">
        <v>1</v>
      </c>
      <c r="W67" s="110" t="s">
        <v>1</v>
      </c>
    </row>
    <row r="68" spans="1:23" ht="13" customHeight="1" x14ac:dyDescent="0.3">
      <c r="A68" s="57" t="s">
        <v>44</v>
      </c>
      <c r="B68" s="111">
        <f>SUM(B63:B67)</f>
        <v>2265499000</v>
      </c>
      <c r="C68" s="111">
        <f>SUM(C63:C67)</f>
        <v>0</v>
      </c>
      <c r="D68" s="111"/>
      <c r="E68" s="111">
        <f t="shared" si="33"/>
        <v>2265499000</v>
      </c>
      <c r="F68" s="112">
        <f t="shared" ref="F68:O68" si="38">SUM(F63:F67)</f>
        <v>2265499000</v>
      </c>
      <c r="G68" s="113">
        <f t="shared" si="38"/>
        <v>2265499000</v>
      </c>
      <c r="H68" s="112">
        <f t="shared" si="38"/>
        <v>299797000</v>
      </c>
      <c r="I68" s="113">
        <f t="shared" si="38"/>
        <v>355883367</v>
      </c>
      <c r="J68" s="112">
        <f t="shared" si="38"/>
        <v>774375000</v>
      </c>
      <c r="K68" s="113">
        <f t="shared" si="38"/>
        <v>1313997654</v>
      </c>
      <c r="L68" s="112">
        <f t="shared" si="38"/>
        <v>233879000</v>
      </c>
      <c r="M68" s="113">
        <f t="shared" si="38"/>
        <v>-218903606</v>
      </c>
      <c r="N68" s="112">
        <f t="shared" si="38"/>
        <v>605496000</v>
      </c>
      <c r="O68" s="113">
        <f t="shared" si="38"/>
        <v>787991579</v>
      </c>
      <c r="P68" s="112">
        <f t="shared" si="34"/>
        <v>1913547000</v>
      </c>
      <c r="Q68" s="113">
        <f t="shared" si="35"/>
        <v>2238968994</v>
      </c>
      <c r="R68" s="58">
        <f t="shared" si="36"/>
        <v>158.89284630086499</v>
      </c>
      <c r="S68" s="59">
        <f t="shared" si="37"/>
        <v>-459.97194993672235</v>
      </c>
      <c r="T68" s="58">
        <f>IF((+$E63+$E65+$E66++$E67) =0,0,(P68   /(+$E63+$E65+$E66+$E67) )*100)</f>
        <v>84.464702919754103</v>
      </c>
      <c r="U68" s="60">
        <f>IF((+$E63+$E65+$E67) =0,0,(Q68  /(+$E63+$E65+$E67) )*100)</f>
        <v>98.828955298589847</v>
      </c>
      <c r="V68" s="112" t="s">
        <v>1</v>
      </c>
      <c r="W68" s="113" t="s">
        <v>1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6518844000</v>
      </c>
      <c r="C69" s="120">
        <f>SUM(C9:C16,C19:C25,C28:C31,C34,C37:C41,C44:C54,C57:C60,C63:C67)</f>
        <v>67434000</v>
      </c>
      <c r="D69" s="120"/>
      <c r="E69" s="120">
        <f t="shared" si="33"/>
        <v>6586278000</v>
      </c>
      <c r="F69" s="121">
        <f t="shared" ref="F69:O69" si="39">SUM(F9:F16,F19:F25,F28:F31,F34,F37:F41,F44:F54,F57:F60,F63:F67)</f>
        <v>6097757000</v>
      </c>
      <c r="G69" s="122">
        <f t="shared" si="39"/>
        <v>5021471000</v>
      </c>
      <c r="H69" s="121">
        <f t="shared" si="39"/>
        <v>595165000</v>
      </c>
      <c r="I69" s="122">
        <f t="shared" si="39"/>
        <v>605345296</v>
      </c>
      <c r="J69" s="121">
        <f t="shared" si="39"/>
        <v>1637629000</v>
      </c>
      <c r="K69" s="122">
        <f t="shared" si="39"/>
        <v>1966483290</v>
      </c>
      <c r="L69" s="121">
        <f t="shared" si="39"/>
        <v>842200000</v>
      </c>
      <c r="M69" s="122">
        <f t="shared" si="39"/>
        <v>258311518</v>
      </c>
      <c r="N69" s="121">
        <f t="shared" si="39"/>
        <v>1116628000</v>
      </c>
      <c r="O69" s="122">
        <f t="shared" si="39"/>
        <v>1761420880</v>
      </c>
      <c r="P69" s="121">
        <f t="shared" si="34"/>
        <v>4191622000</v>
      </c>
      <c r="Q69" s="122">
        <f t="shared" si="35"/>
        <v>4591560984</v>
      </c>
      <c r="R69" s="67">
        <f t="shared" si="36"/>
        <v>32.584659225837093</v>
      </c>
      <c r="S69" s="68">
        <f t="shared" si="37"/>
        <v>581.89792450524794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72.853453672878658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79.804685497413914</v>
      </c>
      <c r="V69" s="121">
        <f>SUM(V9:V16,V19:V25,V28:V31,V34,V37:V41,V44:V54,V57:V60,V63:V67)</f>
        <v>24130000</v>
      </c>
      <c r="W69" s="122">
        <f>SUM(W9:W16,W19:W25,W28:W31,W34,W37:W41,W44:W54,W57:W60,W63:W67)</f>
        <v>8006000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429536000</v>
      </c>
      <c r="C71" s="108"/>
      <c r="D71" s="108"/>
      <c r="E71" s="108">
        <f>$B71      +$C71      +$D71</f>
        <v>429536000</v>
      </c>
      <c r="F71" s="109">
        <v>429536000</v>
      </c>
      <c r="G71" s="110">
        <v>429536000</v>
      </c>
      <c r="H71" s="109">
        <v>79082000</v>
      </c>
      <c r="I71" s="110">
        <v>90812011</v>
      </c>
      <c r="J71" s="109">
        <v>168633000</v>
      </c>
      <c r="K71" s="110">
        <v>157561989</v>
      </c>
      <c r="L71" s="109">
        <v>42772000</v>
      </c>
      <c r="M71" s="110">
        <v>94736585</v>
      </c>
      <c r="N71" s="109">
        <v>104394000</v>
      </c>
      <c r="O71" s="110">
        <v>52426930</v>
      </c>
      <c r="P71" s="109">
        <f>$H71      +$J71      +$L71      +$N71</f>
        <v>394881000</v>
      </c>
      <c r="Q71" s="110">
        <f>$I71      +$K71      +$M71      +$O71</f>
        <v>395537515</v>
      </c>
      <c r="R71" s="54">
        <f>IF(($L71      =0),0,((($N71      -$L71      )/$L71      )*100))</f>
        <v>144.07088749649304</v>
      </c>
      <c r="S71" s="55">
        <f>IF(($M71      =0),0,((($O71      -$M71      )/$M71      )*100))</f>
        <v>-44.660312592015003</v>
      </c>
      <c r="T71" s="54">
        <f>IF(($E71      =0),0,(($P71      /$E71      )*100))</f>
        <v>91.931991730611642</v>
      </c>
      <c r="U71" s="56">
        <f>IF(($E71      =0),0,(($Q71      /$E71      )*100))</f>
        <v>92.08483456567086</v>
      </c>
      <c r="V71" s="109" t="s">
        <v>1</v>
      </c>
      <c r="W71" s="110" t="s">
        <v>1</v>
      </c>
    </row>
    <row r="72" spans="1:23" s="70" customFormat="1" ht="13" customHeight="1" x14ac:dyDescent="0.3">
      <c r="A72" s="69" t="s">
        <v>91</v>
      </c>
      <c r="B72" s="108">
        <v>52210000</v>
      </c>
      <c r="C72" s="108"/>
      <c r="D72" s="108"/>
      <c r="E72" s="108">
        <f>$B72      +$C72      +$D72</f>
        <v>52210000</v>
      </c>
      <c r="F72" s="109">
        <v>52210000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1</v>
      </c>
      <c r="W72" s="110" t="s">
        <v>1</v>
      </c>
    </row>
    <row r="73" spans="1:23" ht="13" customHeight="1" x14ac:dyDescent="0.3">
      <c r="A73" s="62" t="s">
        <v>44</v>
      </c>
      <c r="B73" s="117">
        <f>SUM(B71:B72)</f>
        <v>481746000</v>
      </c>
      <c r="C73" s="117">
        <f>SUM(C71:C72)</f>
        <v>0</v>
      </c>
      <c r="D73" s="117"/>
      <c r="E73" s="117">
        <f>$B73      +$C73      +$D73</f>
        <v>481746000</v>
      </c>
      <c r="F73" s="118">
        <f t="shared" ref="F73:O73" si="40">SUM(F71:F72)</f>
        <v>481746000</v>
      </c>
      <c r="G73" s="119">
        <f t="shared" si="40"/>
        <v>429536000</v>
      </c>
      <c r="H73" s="118">
        <f t="shared" si="40"/>
        <v>79082000</v>
      </c>
      <c r="I73" s="119">
        <f t="shared" si="40"/>
        <v>90812011</v>
      </c>
      <c r="J73" s="118">
        <f t="shared" si="40"/>
        <v>168633000</v>
      </c>
      <c r="K73" s="119">
        <f t="shared" si="40"/>
        <v>157561989</v>
      </c>
      <c r="L73" s="118">
        <f t="shared" si="40"/>
        <v>42772000</v>
      </c>
      <c r="M73" s="119">
        <f t="shared" si="40"/>
        <v>94736585</v>
      </c>
      <c r="N73" s="118">
        <f t="shared" si="40"/>
        <v>104394000</v>
      </c>
      <c r="O73" s="119">
        <f t="shared" si="40"/>
        <v>52426930</v>
      </c>
      <c r="P73" s="118">
        <f>$H73      +$J73      +$L73      +$N73</f>
        <v>394881000</v>
      </c>
      <c r="Q73" s="119">
        <f>$I73      +$K73      +$M73      +$O73</f>
        <v>395537515</v>
      </c>
      <c r="R73" s="63">
        <f>IF(($L73      =0),0,((($N73      -$L73      )/$L73      )*100))</f>
        <v>144.07088749649304</v>
      </c>
      <c r="S73" s="64">
        <f>IF(($M73      =0),0,((($O73      -$M73      )/$M73      )*100))</f>
        <v>-44.660312592015003</v>
      </c>
      <c r="T73" s="63">
        <f>IF(($E71      =0),0,(($P71      /$E71      )*100))</f>
        <v>91.931991730611642</v>
      </c>
      <c r="U73" s="65">
        <f>IF($E71   =0,0,($Q71   /$E71 )*100)</f>
        <v>92.08483456567086</v>
      </c>
      <c r="V73" s="118" t="s">
        <v>1</v>
      </c>
      <c r="W73" s="119" t="s">
        <v>1</v>
      </c>
    </row>
    <row r="74" spans="1:23" ht="13" customHeight="1" x14ac:dyDescent="0.3">
      <c r="A74" s="66" t="s">
        <v>89</v>
      </c>
      <c r="B74" s="120">
        <f>SUM(B71:B72)</f>
        <v>481746000</v>
      </c>
      <c r="C74" s="120">
        <f>SUM(C71:C72)</f>
        <v>0</v>
      </c>
      <c r="D74" s="120"/>
      <c r="E74" s="120">
        <f>$B74      +$C74      +$D74</f>
        <v>481746000</v>
      </c>
      <c r="F74" s="121">
        <f t="shared" ref="F74:O74" si="41">SUM(F71:F72)</f>
        <v>481746000</v>
      </c>
      <c r="G74" s="122">
        <f t="shared" si="41"/>
        <v>429536000</v>
      </c>
      <c r="H74" s="121">
        <f t="shared" si="41"/>
        <v>79082000</v>
      </c>
      <c r="I74" s="122">
        <f t="shared" si="41"/>
        <v>90812011</v>
      </c>
      <c r="J74" s="121">
        <f t="shared" si="41"/>
        <v>168633000</v>
      </c>
      <c r="K74" s="122">
        <f t="shared" si="41"/>
        <v>157561989</v>
      </c>
      <c r="L74" s="121">
        <f t="shared" si="41"/>
        <v>42772000</v>
      </c>
      <c r="M74" s="122">
        <f t="shared" si="41"/>
        <v>94736585</v>
      </c>
      <c r="N74" s="121">
        <f t="shared" si="41"/>
        <v>104394000</v>
      </c>
      <c r="O74" s="122">
        <f t="shared" si="41"/>
        <v>52426930</v>
      </c>
      <c r="P74" s="121">
        <f>$H74      +$J74      +$L74      +$N74</f>
        <v>394881000</v>
      </c>
      <c r="Q74" s="122">
        <f>$I74      +$K74      +$M74      +$O74</f>
        <v>395537515</v>
      </c>
      <c r="R74" s="67">
        <f>IF(($L74      =0),0,((($N74      -$L74      )/$L74      )*100))</f>
        <v>144.07088749649304</v>
      </c>
      <c r="S74" s="68">
        <f>IF(($M74      =0),0,((($O74      -$M74      )/$M74      )*100))</f>
        <v>-44.660312592015003</v>
      </c>
      <c r="T74" s="67">
        <f>IF(($E71      =0),0,(($P71      /$E71      )*100))</f>
        <v>91.931991730611642</v>
      </c>
      <c r="U74" s="71">
        <f>IF($E71   =0,0,($Q71   /$E71 )*100)</f>
        <v>92.08483456567086</v>
      </c>
      <c r="V74" s="121" t="s">
        <v>1</v>
      </c>
      <c r="W74" s="122" t="s">
        <v>1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7000590000</v>
      </c>
      <c r="C75" s="120">
        <f>SUM(C9:C16,C19:C25,C28:C31,C34,C37:C41,C44:C54,C57:C60,C63:C67,C71:C72)</f>
        <v>67434000</v>
      </c>
      <c r="D75" s="120"/>
      <c r="E75" s="120">
        <f>$B75      +$C75      +$D75</f>
        <v>7068024000</v>
      </c>
      <c r="F75" s="121">
        <f t="shared" ref="F75:O75" si="42">SUM(F9:F16,F19:F25,F28:F31,F34,F37:F41,F44:F54,F57:F60,F63:F67,F71:F72)</f>
        <v>6579503000</v>
      </c>
      <c r="G75" s="122">
        <f t="shared" si="42"/>
        <v>5451007000</v>
      </c>
      <c r="H75" s="121">
        <f t="shared" si="42"/>
        <v>674247000</v>
      </c>
      <c r="I75" s="122">
        <f t="shared" si="42"/>
        <v>696157307</v>
      </c>
      <c r="J75" s="121">
        <f t="shared" si="42"/>
        <v>1806262000</v>
      </c>
      <c r="K75" s="122">
        <f t="shared" si="42"/>
        <v>2124045279</v>
      </c>
      <c r="L75" s="121">
        <f t="shared" si="42"/>
        <v>884972000</v>
      </c>
      <c r="M75" s="122">
        <f t="shared" si="42"/>
        <v>353048103</v>
      </c>
      <c r="N75" s="121">
        <f t="shared" si="42"/>
        <v>1221022000</v>
      </c>
      <c r="O75" s="122">
        <f t="shared" si="42"/>
        <v>1813847810</v>
      </c>
      <c r="P75" s="121">
        <f>$H75      +$J75      +$L75      +$N75</f>
        <v>4586503000</v>
      </c>
      <c r="Q75" s="122">
        <f>$I75      +$K75      +$M75      +$O75</f>
        <v>4987098499</v>
      </c>
      <c r="R75" s="67">
        <f>IF(($L75      =0),0,((($N75      -$L75      )/$L75      )*100))</f>
        <v>37.972952816586286</v>
      </c>
      <c r="S75" s="68">
        <f>IF(($M75      =0),0,((($O75      -$M75      )/$M75      )*100))</f>
        <v>413.76789581560223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74.178841649584982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80.657788700498813</v>
      </c>
      <c r="V75" s="121">
        <f>SUM(V9:V16,V19:V25,V28:V31,V34,V37:V41,V44:V54,V57:V60,V63:V67,V71:V72)</f>
        <v>24130000</v>
      </c>
      <c r="W75" s="122">
        <f>SUM(W9:W16,W19:W25,W28:W31,W34,W37:W41,W44:W54,W57:W60,W63:W67,W71:W72)</f>
        <v>8006000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114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115</v>
      </c>
      <c r="B82" s="123">
        <f t="shared" ref="B82:M82" si="43">SUM(B83:B86)</f>
        <v>0</v>
      </c>
      <c r="C82" s="123">
        <f t="shared" si="43"/>
        <v>0</v>
      </c>
      <c r="D82" s="123">
        <f t="shared" si="43"/>
        <v>0</v>
      </c>
      <c r="E82" s="123">
        <f t="shared" si="43"/>
        <v>0</v>
      </c>
      <c r="F82" s="123">
        <f t="shared" si="43"/>
        <v>0</v>
      </c>
      <c r="G82" s="123">
        <f t="shared" si="43"/>
        <v>0</v>
      </c>
      <c r="H82" s="123">
        <f t="shared" si="43"/>
        <v>0</v>
      </c>
      <c r="I82" s="123">
        <f t="shared" si="43"/>
        <v>0</v>
      </c>
      <c r="J82" s="123">
        <f t="shared" si="43"/>
        <v>0</v>
      </c>
      <c r="K82" s="123">
        <f t="shared" si="43"/>
        <v>0</v>
      </c>
      <c r="L82" s="123">
        <f t="shared" si="43"/>
        <v>0</v>
      </c>
      <c r="M82" s="124">
        <f t="shared" si="43"/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116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117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118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119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4">+B88+B89+B90+B91+B92+B93+B94+B95+B96</f>
        <v>0</v>
      </c>
      <c r="C87" s="128">
        <f t="shared" si="44"/>
        <v>0</v>
      </c>
      <c r="D87" s="128">
        <f t="shared" si="44"/>
        <v>0</v>
      </c>
      <c r="E87" s="128">
        <f t="shared" si="44"/>
        <v>0</v>
      </c>
      <c r="F87" s="128" t="e">
        <f t="shared" si="44"/>
        <v>#VALUE!</v>
      </c>
      <c r="G87" s="128" t="e">
        <f t="shared" si="44"/>
        <v>#VALUE!</v>
      </c>
      <c r="H87" s="128">
        <f t="shared" si="44"/>
        <v>0</v>
      </c>
      <c r="I87" s="128">
        <f t="shared" si="44"/>
        <v>0</v>
      </c>
      <c r="J87" s="128">
        <f t="shared" si="44"/>
        <v>0</v>
      </c>
      <c r="K87" s="128">
        <f t="shared" si="44"/>
        <v>0</v>
      </c>
      <c r="L87" s="128">
        <f t="shared" si="44"/>
        <v>0</v>
      </c>
      <c r="M87" s="128">
        <f t="shared" si="44"/>
        <v>0</v>
      </c>
      <c r="N87" s="128">
        <f t="shared" si="44"/>
        <v>0</v>
      </c>
      <c r="O87" s="128">
        <f t="shared" si="44"/>
        <v>0</v>
      </c>
      <c r="P87" s="128">
        <f t="shared" si="44"/>
        <v>0</v>
      </c>
      <c r="Q87" s="129">
        <f t="shared" si="44"/>
        <v>0</v>
      </c>
      <c r="R87" s="94">
        <f t="shared" si="44"/>
        <v>0</v>
      </c>
      <c r="S87" s="94">
        <f t="shared" si="44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5">$B88      +$C88      +$D88</f>
        <v>0</v>
      </c>
      <c r="F88" s="130" t="s">
        <v>1</v>
      </c>
      <c r="G88" s="130" t="s">
        <v>1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46">$H88      +$J88      +$L88      +$N88</f>
        <v>0</v>
      </c>
      <c r="Q88" s="130">
        <f t="shared" ref="Q88:Q96" si="47">$I88      +$K88      +$M88      +$O88</f>
        <v>0</v>
      </c>
      <c r="R88" s="98">
        <f t="shared" ref="R88:R96" si="48">IF(($L88      =0),0,((($N88      -$L88      )/$L88      )*100))</f>
        <v>0</v>
      </c>
      <c r="S88" s="98">
        <f t="shared" ref="S88:S96" si="49">IF(($M88      =0),0,((($O88      -$M88      )/$M88      )*100))</f>
        <v>0</v>
      </c>
      <c r="T88" s="98">
        <f t="shared" ref="T88:T96" si="50">IF(($E88      =0),0,(($P88      /$E88      )*100))</f>
        <v>0</v>
      </c>
      <c r="U88" s="99">
        <f t="shared" ref="U88:U96" si="51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5"/>
        <v>0</v>
      </c>
      <c r="F89" s="108" t="s">
        <v>1</v>
      </c>
      <c r="G89" s="108" t="s">
        <v>1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46"/>
        <v>0</v>
      </c>
      <c r="Q89" s="108">
        <f t="shared" si="47"/>
        <v>0</v>
      </c>
      <c r="R89" s="98">
        <f t="shared" si="48"/>
        <v>0</v>
      </c>
      <c r="S89" s="98">
        <f t="shared" si="49"/>
        <v>0</v>
      </c>
      <c r="T89" s="98">
        <f t="shared" si="50"/>
        <v>0</v>
      </c>
      <c r="U89" s="99">
        <f t="shared" si="51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5"/>
        <v>0</v>
      </c>
      <c r="F90" s="108" t="s">
        <v>1</v>
      </c>
      <c r="G90" s="108" t="s">
        <v>1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46"/>
        <v>0</v>
      </c>
      <c r="Q90" s="108">
        <f t="shared" si="47"/>
        <v>0</v>
      </c>
      <c r="R90" s="98">
        <f t="shared" si="48"/>
        <v>0</v>
      </c>
      <c r="S90" s="98">
        <f t="shared" si="49"/>
        <v>0</v>
      </c>
      <c r="T90" s="98">
        <f t="shared" si="50"/>
        <v>0</v>
      </c>
      <c r="U90" s="99">
        <f t="shared" si="51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5"/>
        <v>0</v>
      </c>
      <c r="F91" s="108" t="s">
        <v>1</v>
      </c>
      <c r="G91" s="108" t="s">
        <v>1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46"/>
        <v>0</v>
      </c>
      <c r="Q91" s="108">
        <f t="shared" si="47"/>
        <v>0</v>
      </c>
      <c r="R91" s="98">
        <f t="shared" si="48"/>
        <v>0</v>
      </c>
      <c r="S91" s="98">
        <f t="shared" si="49"/>
        <v>0</v>
      </c>
      <c r="T91" s="98">
        <f t="shared" si="50"/>
        <v>0</v>
      </c>
      <c r="U91" s="99">
        <f t="shared" si="51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5"/>
        <v>0</v>
      </c>
      <c r="F92" s="108" t="s">
        <v>1</v>
      </c>
      <c r="G92" s="108" t="s">
        <v>1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46"/>
        <v>0</v>
      </c>
      <c r="Q92" s="108">
        <f t="shared" si="47"/>
        <v>0</v>
      </c>
      <c r="R92" s="98">
        <f t="shared" si="48"/>
        <v>0</v>
      </c>
      <c r="S92" s="98">
        <f t="shared" si="49"/>
        <v>0</v>
      </c>
      <c r="T92" s="98">
        <f t="shared" si="50"/>
        <v>0</v>
      </c>
      <c r="U92" s="99">
        <f t="shared" si="51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5"/>
        <v>0</v>
      </c>
      <c r="F93" s="108" t="s">
        <v>1</v>
      </c>
      <c r="G93" s="108" t="s">
        <v>1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46"/>
        <v>0</v>
      </c>
      <c r="Q93" s="108">
        <f t="shared" si="47"/>
        <v>0</v>
      </c>
      <c r="R93" s="98">
        <f t="shared" si="48"/>
        <v>0</v>
      </c>
      <c r="S93" s="98">
        <f t="shared" si="49"/>
        <v>0</v>
      </c>
      <c r="T93" s="98">
        <f t="shared" si="50"/>
        <v>0</v>
      </c>
      <c r="U93" s="99">
        <f t="shared" si="51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5"/>
        <v>0</v>
      </c>
      <c r="F94" s="108" t="s">
        <v>1</v>
      </c>
      <c r="G94" s="108" t="s">
        <v>1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46"/>
        <v>0</v>
      </c>
      <c r="Q94" s="108">
        <f t="shared" si="47"/>
        <v>0</v>
      </c>
      <c r="R94" s="98">
        <f t="shared" si="48"/>
        <v>0</v>
      </c>
      <c r="S94" s="98">
        <f t="shared" si="49"/>
        <v>0</v>
      </c>
      <c r="T94" s="98">
        <f t="shared" si="50"/>
        <v>0</v>
      </c>
      <c r="U94" s="99">
        <f t="shared" si="51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5"/>
        <v>0</v>
      </c>
      <c r="F95" s="108" t="s">
        <v>1</v>
      </c>
      <c r="G95" s="108" t="s">
        <v>1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46"/>
        <v>0</v>
      </c>
      <c r="Q95" s="108">
        <f t="shared" si="47"/>
        <v>0</v>
      </c>
      <c r="R95" s="98">
        <f t="shared" si="48"/>
        <v>0</v>
      </c>
      <c r="S95" s="98">
        <f t="shared" si="49"/>
        <v>0</v>
      </c>
      <c r="T95" s="98">
        <f t="shared" si="50"/>
        <v>0</v>
      </c>
      <c r="U95" s="99">
        <f t="shared" si="51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5"/>
        <v>0</v>
      </c>
      <c r="F96" s="131" t="s">
        <v>1</v>
      </c>
      <c r="G96" s="131" t="s">
        <v>1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46"/>
        <v>0</v>
      </c>
      <c r="Q96" s="131">
        <f t="shared" si="47"/>
        <v>0</v>
      </c>
      <c r="R96" s="104">
        <f t="shared" si="48"/>
        <v>0</v>
      </c>
      <c r="S96" s="104">
        <f t="shared" si="49"/>
        <v>0</v>
      </c>
      <c r="T96" s="104">
        <f t="shared" si="50"/>
        <v>0</v>
      </c>
      <c r="U96" s="105">
        <f t="shared" si="51"/>
        <v>0</v>
      </c>
      <c r="V96" s="106"/>
      <c r="W96" s="107"/>
    </row>
    <row r="97" spans="1:23" ht="21" hidden="1" x14ac:dyDescent="0.25">
      <c r="A97" s="18" t="s">
        <v>120</v>
      </c>
      <c r="B97" s="132">
        <f t="shared" ref="B97:M97" si="52">SUM(B98:B112)</f>
        <v>0</v>
      </c>
      <c r="C97" s="132">
        <f t="shared" si="52"/>
        <v>0</v>
      </c>
      <c r="D97" s="132">
        <f t="shared" si="52"/>
        <v>0</v>
      </c>
      <c r="E97" s="132">
        <f t="shared" si="52"/>
        <v>0</v>
      </c>
      <c r="F97" s="132">
        <f t="shared" si="52"/>
        <v>0</v>
      </c>
      <c r="G97" s="132">
        <f t="shared" si="52"/>
        <v>0</v>
      </c>
      <c r="H97" s="132">
        <f t="shared" si="52"/>
        <v>0</v>
      </c>
      <c r="I97" s="132">
        <f t="shared" si="52"/>
        <v>0</v>
      </c>
      <c r="J97" s="132">
        <f t="shared" si="52"/>
        <v>0</v>
      </c>
      <c r="K97" s="132">
        <f t="shared" si="52"/>
        <v>0</v>
      </c>
      <c r="L97" s="132">
        <f t="shared" si="52"/>
        <v>0</v>
      </c>
      <c r="M97" s="133">
        <f t="shared" si="52"/>
        <v>0</v>
      </c>
      <c r="N97" s="132"/>
      <c r="O97" s="133"/>
      <c r="P97" s="132"/>
      <c r="Q97" s="133"/>
      <c r="R97" s="19" t="str">
        <f t="shared" ref="R97:R115" si="53">IF(L97=0," ",(N97-L97)/L97)</f>
        <v xml:space="preserve"> </v>
      </c>
      <c r="S97" s="19" t="str">
        <f t="shared" ref="S97:S115" si="54">IF(M97=0," ",(O97-M97)/M97)</f>
        <v xml:space="preserve"> </v>
      </c>
      <c r="T97" s="19" t="str">
        <f t="shared" ref="T97:T115" si="55">IF(E97=0," ",(P97/E97))</f>
        <v xml:space="preserve"> </v>
      </c>
      <c r="U97" s="20" t="str">
        <f t="shared" ref="U97:U115" si="56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 t="shared" ref="E98:E112" si="57"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3"/>
        <v xml:space="preserve"> </v>
      </c>
      <c r="S98" s="22" t="str">
        <f t="shared" si="54"/>
        <v xml:space="preserve"> </v>
      </c>
      <c r="T98" s="22" t="str">
        <f t="shared" si="55"/>
        <v xml:space="preserve"> </v>
      </c>
      <c r="U98" s="23" t="str">
        <f t="shared" si="56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si="57"/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3"/>
        <v xml:space="preserve"> </v>
      </c>
      <c r="S99" s="22" t="str">
        <f t="shared" si="54"/>
        <v xml:space="preserve"> </v>
      </c>
      <c r="T99" s="22" t="str">
        <f t="shared" si="55"/>
        <v xml:space="preserve"> </v>
      </c>
      <c r="U99" s="23" t="str">
        <f t="shared" si="56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57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3"/>
        <v xml:space="preserve"> </v>
      </c>
      <c r="S100" s="22" t="str">
        <f t="shared" si="54"/>
        <v xml:space="preserve"> </v>
      </c>
      <c r="T100" s="22" t="str">
        <f t="shared" si="55"/>
        <v xml:space="preserve"> </v>
      </c>
      <c r="U100" s="23" t="str">
        <f t="shared" si="56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57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3"/>
        <v xml:space="preserve"> </v>
      </c>
      <c r="S101" s="22" t="str">
        <f t="shared" si="54"/>
        <v xml:space="preserve"> </v>
      </c>
      <c r="T101" s="22" t="str">
        <f t="shared" si="55"/>
        <v xml:space="preserve"> </v>
      </c>
      <c r="U101" s="23" t="str">
        <f t="shared" si="56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57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3"/>
        <v xml:space="preserve"> </v>
      </c>
      <c r="S102" s="22" t="str">
        <f t="shared" si="54"/>
        <v xml:space="preserve"> </v>
      </c>
      <c r="T102" s="22" t="str">
        <f t="shared" si="55"/>
        <v xml:space="preserve"> </v>
      </c>
      <c r="U102" s="23" t="str">
        <f t="shared" si="56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57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3"/>
        <v xml:space="preserve"> </v>
      </c>
      <c r="S103" s="22" t="str">
        <f t="shared" si="54"/>
        <v xml:space="preserve"> </v>
      </c>
      <c r="T103" s="22" t="str">
        <f t="shared" si="55"/>
        <v xml:space="preserve"> </v>
      </c>
      <c r="U103" s="23" t="str">
        <f t="shared" si="56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57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3"/>
        <v xml:space="preserve"> </v>
      </c>
      <c r="S104" s="22" t="str">
        <f t="shared" si="54"/>
        <v xml:space="preserve"> </v>
      </c>
      <c r="T104" s="22" t="str">
        <f t="shared" si="55"/>
        <v xml:space="preserve"> </v>
      </c>
      <c r="U104" s="23" t="str">
        <f t="shared" si="56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57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3"/>
        <v xml:space="preserve"> </v>
      </c>
      <c r="S105" s="22" t="str">
        <f t="shared" si="54"/>
        <v xml:space="preserve"> </v>
      </c>
      <c r="T105" s="22" t="str">
        <f t="shared" si="55"/>
        <v xml:space="preserve"> </v>
      </c>
      <c r="U105" s="23" t="str">
        <f t="shared" si="56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57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3"/>
        <v xml:space="preserve"> </v>
      </c>
      <c r="S106" s="22" t="str">
        <f t="shared" si="54"/>
        <v xml:space="preserve"> </v>
      </c>
      <c r="T106" s="22" t="str">
        <f t="shared" si="55"/>
        <v xml:space="preserve"> </v>
      </c>
      <c r="U106" s="23" t="str">
        <f t="shared" si="56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57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3"/>
        <v xml:space="preserve"> </v>
      </c>
      <c r="S107" s="22" t="str">
        <f t="shared" si="54"/>
        <v xml:space="preserve"> </v>
      </c>
      <c r="T107" s="22" t="str">
        <f t="shared" si="55"/>
        <v xml:space="preserve"> </v>
      </c>
      <c r="U107" s="23" t="str">
        <f t="shared" si="56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57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3"/>
        <v xml:space="preserve"> </v>
      </c>
      <c r="S108" s="22" t="str">
        <f t="shared" si="54"/>
        <v xml:space="preserve"> </v>
      </c>
      <c r="T108" s="22" t="str">
        <f t="shared" si="55"/>
        <v xml:space="preserve"> </v>
      </c>
      <c r="U108" s="23" t="str">
        <f t="shared" si="56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57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3"/>
        <v xml:space="preserve"> </v>
      </c>
      <c r="S109" s="22" t="str">
        <f t="shared" si="54"/>
        <v xml:space="preserve"> </v>
      </c>
      <c r="T109" s="22" t="str">
        <f t="shared" si="55"/>
        <v xml:space="preserve"> </v>
      </c>
      <c r="U109" s="23" t="str">
        <f t="shared" si="56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57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3"/>
        <v xml:space="preserve"> </v>
      </c>
      <c r="S110" s="22" t="str">
        <f t="shared" si="54"/>
        <v xml:space="preserve"> </v>
      </c>
      <c r="T110" s="22" t="str">
        <f t="shared" si="55"/>
        <v xml:space="preserve"> </v>
      </c>
      <c r="U110" s="23" t="str">
        <f t="shared" si="56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57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3"/>
        <v xml:space="preserve"> </v>
      </c>
      <c r="S111" s="22" t="str">
        <f t="shared" si="54"/>
        <v xml:space="preserve"> </v>
      </c>
      <c r="T111" s="22" t="str">
        <f t="shared" si="55"/>
        <v xml:space="preserve"> </v>
      </c>
      <c r="U111" s="23" t="str">
        <f t="shared" si="56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57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3"/>
        <v xml:space="preserve"> </v>
      </c>
      <c r="S112" s="22" t="str">
        <f t="shared" si="54"/>
        <v xml:space="preserve"> </v>
      </c>
      <c r="T112" s="22" t="str">
        <f t="shared" si="55"/>
        <v xml:space="preserve"> </v>
      </c>
      <c r="U112" s="23" t="str">
        <f t="shared" si="56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si="53"/>
        <v xml:space="preserve"> </v>
      </c>
      <c r="S113" s="20" t="str">
        <f t="shared" si="54"/>
        <v xml:space="preserve"> </v>
      </c>
      <c r="T113" s="19" t="str">
        <f t="shared" si="55"/>
        <v xml:space="preserve"> </v>
      </c>
      <c r="U113" s="20" t="str">
        <f t="shared" si="56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58">B97+B87</f>
        <v>0</v>
      </c>
      <c r="C114" s="137">
        <f t="shared" si="58"/>
        <v>0</v>
      </c>
      <c r="D114" s="137">
        <f t="shared" si="58"/>
        <v>0</v>
      </c>
      <c r="E114" s="137">
        <f t="shared" si="58"/>
        <v>0</v>
      </c>
      <c r="F114" s="137" t="e">
        <f t="shared" si="58"/>
        <v>#VALUE!</v>
      </c>
      <c r="G114" s="137" t="e">
        <f t="shared" si="58"/>
        <v>#VALUE!</v>
      </c>
      <c r="H114" s="137">
        <f t="shared" si="58"/>
        <v>0</v>
      </c>
      <c r="I114" s="137">
        <f t="shared" si="58"/>
        <v>0</v>
      </c>
      <c r="J114" s="137">
        <f t="shared" si="58"/>
        <v>0</v>
      </c>
      <c r="K114" s="137">
        <f t="shared" si="58"/>
        <v>0</v>
      </c>
      <c r="L114" s="137">
        <f t="shared" si="58"/>
        <v>0</v>
      </c>
      <c r="M114" s="137">
        <f t="shared" si="58"/>
        <v>0</v>
      </c>
      <c r="N114" s="137">
        <f t="shared" si="58"/>
        <v>0</v>
      </c>
      <c r="O114" s="137">
        <f t="shared" si="58"/>
        <v>0</v>
      </c>
      <c r="P114" s="137">
        <f t="shared" si="58"/>
        <v>0</v>
      </c>
      <c r="Q114" s="137">
        <f t="shared" si="58"/>
        <v>0</v>
      </c>
      <c r="R114" s="29" t="str">
        <f t="shared" si="53"/>
        <v xml:space="preserve"> </v>
      </c>
      <c r="S114" s="30" t="str">
        <f t="shared" si="54"/>
        <v xml:space="preserve"> </v>
      </c>
      <c r="T114" s="29" t="str">
        <f t="shared" si="55"/>
        <v xml:space="preserve"> </v>
      </c>
      <c r="U114" s="30" t="str">
        <f t="shared" si="56"/>
        <v xml:space="preserve"> </v>
      </c>
      <c r="V114" s="27"/>
      <c r="W114" s="28"/>
    </row>
    <row r="115" spans="1:23" hidden="1" x14ac:dyDescent="0.25">
      <c r="A115" s="31" t="s">
        <v>121</v>
      </c>
      <c r="B115" s="139">
        <f t="shared" ref="B115:Q115" si="59">B87</f>
        <v>0</v>
      </c>
      <c r="C115" s="139">
        <f t="shared" si="59"/>
        <v>0</v>
      </c>
      <c r="D115" s="139">
        <f t="shared" si="59"/>
        <v>0</v>
      </c>
      <c r="E115" s="139">
        <f t="shared" si="59"/>
        <v>0</v>
      </c>
      <c r="F115" s="139" t="e">
        <f t="shared" si="59"/>
        <v>#VALUE!</v>
      </c>
      <c r="G115" s="139" t="e">
        <f t="shared" si="59"/>
        <v>#VALUE!</v>
      </c>
      <c r="H115" s="139">
        <f t="shared" si="59"/>
        <v>0</v>
      </c>
      <c r="I115" s="139">
        <f t="shared" si="59"/>
        <v>0</v>
      </c>
      <c r="J115" s="139">
        <f t="shared" si="59"/>
        <v>0</v>
      </c>
      <c r="K115" s="139">
        <f t="shared" si="59"/>
        <v>0</v>
      </c>
      <c r="L115" s="139">
        <f t="shared" si="59"/>
        <v>0</v>
      </c>
      <c r="M115" s="139">
        <f t="shared" si="59"/>
        <v>0</v>
      </c>
      <c r="N115" s="139">
        <f t="shared" si="59"/>
        <v>0</v>
      </c>
      <c r="O115" s="139">
        <f t="shared" si="59"/>
        <v>0</v>
      </c>
      <c r="P115" s="139">
        <f t="shared" si="59"/>
        <v>0</v>
      </c>
      <c r="Q115" s="139">
        <f t="shared" si="59"/>
        <v>0</v>
      </c>
      <c r="R115" s="29" t="str">
        <f t="shared" si="53"/>
        <v xml:space="preserve"> </v>
      </c>
      <c r="S115" s="30" t="str">
        <f t="shared" si="54"/>
        <v xml:space="preserve"> </v>
      </c>
      <c r="T115" s="29" t="str">
        <f t="shared" si="55"/>
        <v xml:space="preserve"> </v>
      </c>
      <c r="U115" s="30" t="str">
        <f t="shared" si="56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122</v>
      </c>
    </row>
    <row r="118" spans="1:23" x14ac:dyDescent="0.25">
      <c r="A118" s="35" t="s">
        <v>123</v>
      </c>
    </row>
    <row r="119" spans="1:23" ht="13" x14ac:dyDescent="0.3">
      <c r="A119" s="35" t="s">
        <v>124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125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126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127</v>
      </c>
    </row>
    <row r="124" spans="1:23" ht="13" x14ac:dyDescent="0.3">
      <c r="A124" s="36" t="s">
        <v>93</v>
      </c>
      <c r="G124" s="36" t="s">
        <v>93</v>
      </c>
      <c r="W124" s="36"/>
    </row>
    <row r="125" spans="1:23" ht="13" x14ac:dyDescent="0.3">
      <c r="A125" s="36"/>
      <c r="G125" s="36"/>
      <c r="W125" s="36"/>
    </row>
    <row r="126" spans="1:23" ht="13" x14ac:dyDescent="0.3">
      <c r="A126" s="36" t="s">
        <v>93</v>
      </c>
      <c r="G126" s="36" t="s">
        <v>93</v>
      </c>
      <c r="W126" s="36"/>
    </row>
  </sheetData>
  <sheetProtection algorithmName="SHA-512" hashValue="b74/6EhkAmuhn4NpPzcLqSKL3aSmWGpUH/7TyfhBrhIGa80gHiLic4Drk1iyipX16CJzGexxgaPTBLKI1A8Qlw==" saltValue="HZ4ZXmvkuz1ePAFNZ7paDA==" spinCount="100000" sheet="1" objects="1" scenarios="1"/>
  <mergeCells count="18"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B192A-2B0E-4609-9275-DB3BBADD9C8C}">
  <sheetPr>
    <pageSetUpPr fitToPage="1"/>
  </sheetPr>
  <dimension ref="A1:W126"/>
  <sheetViews>
    <sheetView showGridLines="0" workbookViewId="0">
      <selection activeCell="B7" sqref="B7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132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1</v>
      </c>
      <c r="G9" s="110" t="s">
        <v>1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1</v>
      </c>
      <c r="W9" s="110" t="s">
        <v>1</v>
      </c>
    </row>
    <row r="10" spans="1:23" ht="13" customHeight="1" x14ac:dyDescent="0.3">
      <c r="A10" s="53" t="s">
        <v>37</v>
      </c>
      <c r="B10" s="108">
        <v>116200000</v>
      </c>
      <c r="C10" s="108"/>
      <c r="D10" s="108"/>
      <c r="E10" s="108">
        <f t="shared" ref="E10:E17" si="0">$B10      +$C10      +$D10</f>
        <v>116200000</v>
      </c>
      <c r="F10" s="109">
        <v>116200000</v>
      </c>
      <c r="G10" s="110">
        <v>116200000</v>
      </c>
      <c r="H10" s="109">
        <v>31928000</v>
      </c>
      <c r="I10" s="110">
        <v>24152327</v>
      </c>
      <c r="J10" s="109">
        <v>22462000</v>
      </c>
      <c r="K10" s="110">
        <v>25986675</v>
      </c>
      <c r="L10" s="109">
        <v>19395000</v>
      </c>
      <c r="M10" s="110">
        <v>22055478</v>
      </c>
      <c r="N10" s="109">
        <v>22281000</v>
      </c>
      <c r="O10" s="110">
        <v>35180699</v>
      </c>
      <c r="P10" s="109">
        <f t="shared" ref="P10:P17" si="1">$H10      +$J10      +$L10      +$N10</f>
        <v>96066000</v>
      </c>
      <c r="Q10" s="110">
        <f t="shared" ref="Q10:Q17" si="2">$I10      +$K10      +$M10      +$O10</f>
        <v>107375179</v>
      </c>
      <c r="R10" s="54">
        <f t="shared" ref="R10:R17" si="3">IF(($L10      =0),0,((($N10      -$L10      )/$L10      )*100))</f>
        <v>14.880123743232792</v>
      </c>
      <c r="S10" s="55">
        <f t="shared" ref="S10:S17" si="4">IF(($M10      =0),0,((($O10      -$M10      )/$M10      )*100))</f>
        <v>59.51002739546157</v>
      </c>
      <c r="T10" s="54">
        <f t="shared" ref="T10:T16" si="5">IF(($E10      =0),0,(($P10      /$E10      )*100))</f>
        <v>82.672977624784849</v>
      </c>
      <c r="U10" s="56">
        <f t="shared" ref="U10:U16" si="6">IF(($E10      =0),0,(($Q10      /$E10      )*100))</f>
        <v>92.405489672977623</v>
      </c>
      <c r="V10" s="109" t="s">
        <v>1</v>
      </c>
      <c r="W10" s="110" t="s">
        <v>1</v>
      </c>
    </row>
    <row r="11" spans="1:23" ht="13" customHeight="1" x14ac:dyDescent="0.3">
      <c r="A11" s="53" t="s">
        <v>38</v>
      </c>
      <c r="B11" s="108">
        <v>31500000</v>
      </c>
      <c r="C11" s="108"/>
      <c r="D11" s="108"/>
      <c r="E11" s="108">
        <f t="shared" si="0"/>
        <v>31500000</v>
      </c>
      <c r="F11" s="109">
        <v>31500000</v>
      </c>
      <c r="G11" s="110">
        <v>31500000</v>
      </c>
      <c r="H11" s="109">
        <v>5389000</v>
      </c>
      <c r="I11" s="110">
        <v>13400340</v>
      </c>
      <c r="J11" s="109">
        <v>4931000</v>
      </c>
      <c r="K11" s="110">
        <v>3216706</v>
      </c>
      <c r="L11" s="109">
        <v>5595000</v>
      </c>
      <c r="M11" s="110">
        <v>9761023</v>
      </c>
      <c r="N11" s="109">
        <v>14989000</v>
      </c>
      <c r="O11" s="110">
        <v>2730948</v>
      </c>
      <c r="P11" s="109">
        <f t="shared" si="1"/>
        <v>30904000</v>
      </c>
      <c r="Q11" s="110">
        <f t="shared" si="2"/>
        <v>29109017</v>
      </c>
      <c r="R11" s="54">
        <f t="shared" si="3"/>
        <v>167.89991063449509</v>
      </c>
      <c r="S11" s="55">
        <f t="shared" si="4"/>
        <v>-72.021907949607339</v>
      </c>
      <c r="T11" s="54">
        <f t="shared" si="5"/>
        <v>98.107936507936515</v>
      </c>
      <c r="U11" s="56">
        <f t="shared" si="6"/>
        <v>92.40957777777777</v>
      </c>
      <c r="V11" s="109" t="s">
        <v>1</v>
      </c>
      <c r="W11" s="110" t="s">
        <v>1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1</v>
      </c>
      <c r="G12" s="110" t="s">
        <v>1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1</v>
      </c>
      <c r="W12" s="110" t="s">
        <v>1</v>
      </c>
    </row>
    <row r="13" spans="1:23" ht="13" customHeight="1" x14ac:dyDescent="0.3">
      <c r="A13" s="53" t="s">
        <v>40</v>
      </c>
      <c r="B13" s="108">
        <v>221753000</v>
      </c>
      <c r="C13" s="108"/>
      <c r="D13" s="108"/>
      <c r="E13" s="108">
        <f t="shared" si="0"/>
        <v>221753000</v>
      </c>
      <c r="F13" s="109" t="s">
        <v>1</v>
      </c>
      <c r="G13" s="110" t="s">
        <v>1</v>
      </c>
      <c r="H13" s="109"/>
      <c r="I13" s="110"/>
      <c r="J13" s="109"/>
      <c r="K13" s="110">
        <v>-1707838</v>
      </c>
      <c r="L13" s="109"/>
      <c r="M13" s="110">
        <v>108051220</v>
      </c>
      <c r="N13" s="109"/>
      <c r="O13" s="110">
        <v>128729924</v>
      </c>
      <c r="P13" s="109">
        <f t="shared" si="1"/>
        <v>0</v>
      </c>
      <c r="Q13" s="110">
        <f t="shared" si="2"/>
        <v>235073306</v>
      </c>
      <c r="R13" s="54">
        <f t="shared" si="3"/>
        <v>0</v>
      </c>
      <c r="S13" s="55">
        <f t="shared" si="4"/>
        <v>19.137871835227774</v>
      </c>
      <c r="T13" s="54">
        <f t="shared" si="5"/>
        <v>0</v>
      </c>
      <c r="U13" s="56">
        <f t="shared" si="6"/>
        <v>106.00682110275848</v>
      </c>
      <c r="V13" s="109" t="s">
        <v>1</v>
      </c>
      <c r="W13" s="110" t="s">
        <v>1</v>
      </c>
    </row>
    <row r="14" spans="1:23" ht="13" customHeight="1" x14ac:dyDescent="0.3">
      <c r="A14" s="53" t="s">
        <v>41</v>
      </c>
      <c r="B14" s="108">
        <v>79194000</v>
      </c>
      <c r="C14" s="108"/>
      <c r="D14" s="108"/>
      <c r="E14" s="108">
        <f t="shared" si="0"/>
        <v>79194000</v>
      </c>
      <c r="F14" s="109">
        <v>79194000</v>
      </c>
      <c r="G14" s="110">
        <v>77094000</v>
      </c>
      <c r="H14" s="109">
        <v>17122000</v>
      </c>
      <c r="I14" s="110">
        <v>14800817</v>
      </c>
      <c r="J14" s="109">
        <v>24485000</v>
      </c>
      <c r="K14" s="110">
        <v>14659515</v>
      </c>
      <c r="L14" s="109">
        <v>7666000</v>
      </c>
      <c r="M14" s="110">
        <v>18598001</v>
      </c>
      <c r="N14" s="109">
        <v>12541000</v>
      </c>
      <c r="O14" s="110">
        <v>34930404</v>
      </c>
      <c r="P14" s="109">
        <f t="shared" si="1"/>
        <v>61814000</v>
      </c>
      <c r="Q14" s="110">
        <f t="shared" si="2"/>
        <v>82988737</v>
      </c>
      <c r="R14" s="54">
        <f t="shared" si="3"/>
        <v>63.59248630315679</v>
      </c>
      <c r="S14" s="55">
        <f t="shared" si="4"/>
        <v>87.818056359928136</v>
      </c>
      <c r="T14" s="54">
        <f t="shared" si="5"/>
        <v>78.053892971689777</v>
      </c>
      <c r="U14" s="56">
        <f t="shared" si="6"/>
        <v>104.79169760335378</v>
      </c>
      <c r="V14" s="109" t="s">
        <v>1</v>
      </c>
      <c r="W14" s="110" t="s">
        <v>1</v>
      </c>
    </row>
    <row r="15" spans="1:23" ht="13" customHeight="1" x14ac:dyDescent="0.3">
      <c r="A15" s="53" t="s">
        <v>42</v>
      </c>
      <c r="B15" s="108">
        <v>18500000</v>
      </c>
      <c r="C15" s="108"/>
      <c r="D15" s="108"/>
      <c r="E15" s="108">
        <f t="shared" si="0"/>
        <v>18500000</v>
      </c>
      <c r="F15" s="109">
        <v>18500000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1</v>
      </c>
      <c r="W15" s="110" t="s">
        <v>1</v>
      </c>
    </row>
    <row r="16" spans="1:23" ht="13" customHeight="1" x14ac:dyDescent="0.3">
      <c r="A16" s="53" t="s">
        <v>43</v>
      </c>
      <c r="B16" s="108">
        <v>46000000</v>
      </c>
      <c r="C16" s="108">
        <v>49000000</v>
      </c>
      <c r="D16" s="108"/>
      <c r="E16" s="108">
        <f t="shared" si="0"/>
        <v>95000000</v>
      </c>
      <c r="F16" s="109">
        <v>95000000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1</v>
      </c>
      <c r="W16" s="110" t="s">
        <v>1</v>
      </c>
    </row>
    <row r="17" spans="1:23" ht="13" customHeight="1" x14ac:dyDescent="0.3">
      <c r="A17" s="57" t="s">
        <v>44</v>
      </c>
      <c r="B17" s="111">
        <f>SUM(B9:B16)</f>
        <v>513147000</v>
      </c>
      <c r="C17" s="111">
        <f>SUM(C9:C16)</f>
        <v>49000000</v>
      </c>
      <c r="D17" s="111"/>
      <c r="E17" s="111">
        <f t="shared" si="0"/>
        <v>562147000</v>
      </c>
      <c r="F17" s="112">
        <f t="shared" ref="F17:O17" si="7">SUM(F9:F16)</f>
        <v>340394000</v>
      </c>
      <c r="G17" s="113">
        <f t="shared" si="7"/>
        <v>224794000</v>
      </c>
      <c r="H17" s="112">
        <f t="shared" si="7"/>
        <v>54439000</v>
      </c>
      <c r="I17" s="113">
        <f t="shared" si="7"/>
        <v>52353484</v>
      </c>
      <c r="J17" s="112">
        <f t="shared" si="7"/>
        <v>51878000</v>
      </c>
      <c r="K17" s="113">
        <f t="shared" si="7"/>
        <v>42155058</v>
      </c>
      <c r="L17" s="112">
        <f t="shared" si="7"/>
        <v>32656000</v>
      </c>
      <c r="M17" s="113">
        <f t="shared" si="7"/>
        <v>158465722</v>
      </c>
      <c r="N17" s="112">
        <f t="shared" si="7"/>
        <v>49811000</v>
      </c>
      <c r="O17" s="113">
        <f t="shared" si="7"/>
        <v>201571975</v>
      </c>
      <c r="P17" s="112">
        <f t="shared" si="1"/>
        <v>188784000</v>
      </c>
      <c r="Q17" s="113">
        <f t="shared" si="2"/>
        <v>454546239</v>
      </c>
      <c r="R17" s="58">
        <f t="shared" si="3"/>
        <v>52.532459578637926</v>
      </c>
      <c r="S17" s="59">
        <f t="shared" si="4"/>
        <v>27.202257028179254</v>
      </c>
      <c r="T17" s="58">
        <f>IF((SUM($E9:$E14))=0,0,(P17/(SUM($E9:$E14))*100))</f>
        <v>42.078516071655443</v>
      </c>
      <c r="U17" s="60">
        <f>IF((SUM($E9:$E14))=0,0,(Q17/(SUM($E9:$E14))*100))</f>
        <v>101.31489545232665</v>
      </c>
      <c r="V17" s="112" t="s">
        <v>1</v>
      </c>
      <c r="W17" s="113" t="s">
        <v>1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338502000</v>
      </c>
      <c r="C19" s="108"/>
      <c r="D19" s="108"/>
      <c r="E19" s="108">
        <f t="shared" ref="E19:E26" si="8">$B19      +$C19      +$D19</f>
        <v>338502000</v>
      </c>
      <c r="F19" s="109">
        <v>338502000</v>
      </c>
      <c r="G19" s="110">
        <v>338502000</v>
      </c>
      <c r="H19" s="109">
        <v>96980000</v>
      </c>
      <c r="I19" s="110">
        <v>71166529</v>
      </c>
      <c r="J19" s="109">
        <v>109691000</v>
      </c>
      <c r="K19" s="110">
        <v>86732220</v>
      </c>
      <c r="L19" s="109">
        <v>53532000</v>
      </c>
      <c r="M19" s="110">
        <v>85424115</v>
      </c>
      <c r="N19" s="109">
        <v>60499000</v>
      </c>
      <c r="O19" s="110">
        <v>91033580</v>
      </c>
      <c r="P19" s="109">
        <f t="shared" ref="P19:P26" si="9">$H19      +$J19      +$L19      +$N19</f>
        <v>320702000</v>
      </c>
      <c r="Q19" s="110">
        <f t="shared" ref="Q19:Q26" si="10">$I19      +$K19      +$M19      +$O19</f>
        <v>334356444</v>
      </c>
      <c r="R19" s="54">
        <f t="shared" ref="R19:R26" si="11">IF(($L19      =0),0,((($N19      -$L19      )/$L19      )*100))</f>
        <v>13.014645445714713</v>
      </c>
      <c r="S19" s="55">
        <f t="shared" ref="S19:S26" si="12">IF(($M19      =0),0,((($O19      -$M19      )/$M19      )*100))</f>
        <v>6.5666059285483964</v>
      </c>
      <c r="T19" s="54">
        <f t="shared" ref="T19:T25" si="13">IF(($E19      =0),0,(($P19      /$E19      )*100))</f>
        <v>94.741537716173013</v>
      </c>
      <c r="U19" s="56">
        <f t="shared" ref="U19:U25" si="14">IF(($E19      =0),0,(($Q19      /$E19      )*100))</f>
        <v>98.775323040927375</v>
      </c>
      <c r="V19" s="109" t="s">
        <v>1</v>
      </c>
      <c r="W19" s="110" t="s">
        <v>1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1</v>
      </c>
      <c r="G20" s="110" t="s">
        <v>1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1</v>
      </c>
      <c r="W20" s="110" t="s">
        <v>1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1</v>
      </c>
      <c r="G21" s="110" t="s">
        <v>1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1</v>
      </c>
      <c r="W21" s="110" t="s">
        <v>1</v>
      </c>
    </row>
    <row r="22" spans="1:23" ht="13" customHeight="1" x14ac:dyDescent="0.3">
      <c r="A22" s="53" t="s">
        <v>49</v>
      </c>
      <c r="B22" s="108">
        <v>13500000</v>
      </c>
      <c r="C22" s="108">
        <v>21000000</v>
      </c>
      <c r="D22" s="108"/>
      <c r="E22" s="108">
        <f t="shared" si="8"/>
        <v>34500000</v>
      </c>
      <c r="F22" s="109">
        <v>34500000</v>
      </c>
      <c r="G22" s="110">
        <v>34500000</v>
      </c>
      <c r="H22" s="109"/>
      <c r="I22" s="110">
        <v>3696556</v>
      </c>
      <c r="J22" s="109">
        <v>843000</v>
      </c>
      <c r="K22" s="110"/>
      <c r="L22" s="109"/>
      <c r="M22" s="110"/>
      <c r="N22" s="109">
        <v>2196000</v>
      </c>
      <c r="O22" s="110">
        <v>2716618</v>
      </c>
      <c r="P22" s="109">
        <f t="shared" si="9"/>
        <v>3039000</v>
      </c>
      <c r="Q22" s="110">
        <f t="shared" si="10"/>
        <v>6413174</v>
      </c>
      <c r="R22" s="54">
        <f t="shared" si="11"/>
        <v>0</v>
      </c>
      <c r="S22" s="55">
        <f t="shared" si="12"/>
        <v>0</v>
      </c>
      <c r="T22" s="54">
        <f t="shared" si="13"/>
        <v>8.8086956521739133</v>
      </c>
      <c r="U22" s="56">
        <f t="shared" si="14"/>
        <v>18.588910144927535</v>
      </c>
      <c r="V22" s="109">
        <v>41019000</v>
      </c>
      <c r="W22" s="110">
        <v>6136000</v>
      </c>
    </row>
    <row r="23" spans="1:23" ht="13" customHeight="1" x14ac:dyDescent="0.3">
      <c r="A23" s="53" t="s">
        <v>50</v>
      </c>
      <c r="B23" s="108">
        <v>76432000</v>
      </c>
      <c r="C23" s="108">
        <v>393800000</v>
      </c>
      <c r="D23" s="108"/>
      <c r="E23" s="108">
        <f t="shared" si="8"/>
        <v>470232000</v>
      </c>
      <c r="F23" s="109">
        <v>470232000</v>
      </c>
      <c r="G23" s="110">
        <v>470232000</v>
      </c>
      <c r="H23" s="109">
        <v>2312000</v>
      </c>
      <c r="I23" s="110">
        <v>9731915</v>
      </c>
      <c r="J23" s="109">
        <v>19996000</v>
      </c>
      <c r="K23" s="110">
        <v>17825356</v>
      </c>
      <c r="L23" s="109">
        <v>12072000</v>
      </c>
      <c r="M23" s="110">
        <v>14238214</v>
      </c>
      <c r="N23" s="109">
        <v>16561000</v>
      </c>
      <c r="O23" s="110">
        <v>82484774</v>
      </c>
      <c r="P23" s="109">
        <f t="shared" si="9"/>
        <v>50941000</v>
      </c>
      <c r="Q23" s="110">
        <f t="shared" si="10"/>
        <v>124280259</v>
      </c>
      <c r="R23" s="54">
        <f t="shared" si="11"/>
        <v>37.185222001325378</v>
      </c>
      <c r="S23" s="55">
        <f t="shared" si="12"/>
        <v>479.31966748076695</v>
      </c>
      <c r="T23" s="54">
        <f t="shared" si="13"/>
        <v>10.833163204545841</v>
      </c>
      <c r="U23" s="56">
        <f t="shared" si="14"/>
        <v>26.429562216097587</v>
      </c>
      <c r="V23" s="109">
        <v>145850000</v>
      </c>
      <c r="W23" s="110">
        <v>13952000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1</v>
      </c>
      <c r="G24" s="110" t="s">
        <v>1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1</v>
      </c>
      <c r="W24" s="110" t="s">
        <v>1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1</v>
      </c>
      <c r="G25" s="110" t="s">
        <v>1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1</v>
      </c>
      <c r="W25" s="110" t="s">
        <v>1</v>
      </c>
    </row>
    <row r="26" spans="1:23" ht="13" customHeight="1" x14ac:dyDescent="0.3">
      <c r="A26" s="57" t="s">
        <v>44</v>
      </c>
      <c r="B26" s="111">
        <f>SUM(B19:B25)</f>
        <v>428434000</v>
      </c>
      <c r="C26" s="111">
        <f>SUM(C19:C25)</f>
        <v>414800000</v>
      </c>
      <c r="D26" s="111"/>
      <c r="E26" s="111">
        <f t="shared" si="8"/>
        <v>843234000</v>
      </c>
      <c r="F26" s="112">
        <f t="shared" ref="F26:O26" si="15">SUM(F19:F25)</f>
        <v>843234000</v>
      </c>
      <c r="G26" s="113">
        <f t="shared" si="15"/>
        <v>843234000</v>
      </c>
      <c r="H26" s="112">
        <f t="shared" si="15"/>
        <v>99292000</v>
      </c>
      <c r="I26" s="113">
        <f t="shared" si="15"/>
        <v>84595000</v>
      </c>
      <c r="J26" s="112">
        <f t="shared" si="15"/>
        <v>130530000</v>
      </c>
      <c r="K26" s="113">
        <f t="shared" si="15"/>
        <v>104557576</v>
      </c>
      <c r="L26" s="112">
        <f t="shared" si="15"/>
        <v>65604000</v>
      </c>
      <c r="M26" s="113">
        <f t="shared" si="15"/>
        <v>99662329</v>
      </c>
      <c r="N26" s="112">
        <f t="shared" si="15"/>
        <v>79256000</v>
      </c>
      <c r="O26" s="113">
        <f t="shared" si="15"/>
        <v>176234972</v>
      </c>
      <c r="P26" s="112">
        <f t="shared" si="9"/>
        <v>374682000</v>
      </c>
      <c r="Q26" s="113">
        <f t="shared" si="10"/>
        <v>465049877</v>
      </c>
      <c r="R26" s="58">
        <f t="shared" si="11"/>
        <v>20.809706725199682</v>
      </c>
      <c r="S26" s="59">
        <f t="shared" si="12"/>
        <v>76.832082661845078</v>
      </c>
      <c r="T26" s="58">
        <f>IF(($E26-$E21-$E25)   =0,0,($P26   /($E26-$E21-$E25)   )*100)</f>
        <v>44.433929371918111</v>
      </c>
      <c r="U26" s="60">
        <f>IF(($E26-$E21-$E25)   =0,0,($Q26   /($E26-$E21-$E25)   )*100)</f>
        <v>55.150750206941368</v>
      </c>
      <c r="V26" s="112">
        <f>SUM(V19:V25)</f>
        <v>186869000</v>
      </c>
      <c r="W26" s="113">
        <f>SUM(W19:W25)</f>
        <v>20088000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1</v>
      </c>
      <c r="G28" s="110" t="s">
        <v>1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1</v>
      </c>
      <c r="W28" s="110" t="s">
        <v>1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1</v>
      </c>
      <c r="G29" s="110" t="s">
        <v>1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1</v>
      </c>
      <c r="W29" s="110" t="s">
        <v>1</v>
      </c>
    </row>
    <row r="30" spans="1:23" ht="13" customHeight="1" x14ac:dyDescent="0.3">
      <c r="A30" s="53" t="s">
        <v>56</v>
      </c>
      <c r="B30" s="108">
        <v>846609000</v>
      </c>
      <c r="C30" s="108">
        <v>303000000</v>
      </c>
      <c r="D30" s="108"/>
      <c r="E30" s="108">
        <f>$B30      +$C30      +$D30</f>
        <v>1149609000</v>
      </c>
      <c r="F30" s="109">
        <v>1149609000</v>
      </c>
      <c r="G30" s="110">
        <v>960609000</v>
      </c>
      <c r="H30" s="109">
        <v>57080000</v>
      </c>
      <c r="I30" s="110">
        <v>49897293</v>
      </c>
      <c r="J30" s="109">
        <v>58672000</v>
      </c>
      <c r="K30" s="110">
        <v>65541179</v>
      </c>
      <c r="L30" s="109">
        <v>40407000</v>
      </c>
      <c r="M30" s="110">
        <v>41091030</v>
      </c>
      <c r="N30" s="109">
        <v>44464000</v>
      </c>
      <c r="O30" s="110">
        <v>30963312</v>
      </c>
      <c r="P30" s="109">
        <f>$H30      +$J30      +$L30      +$N30</f>
        <v>200623000</v>
      </c>
      <c r="Q30" s="110">
        <f>$I30      +$K30      +$M30      +$O30</f>
        <v>187492814</v>
      </c>
      <c r="R30" s="54">
        <f>IF(($L30      =0),0,((($N30      -$L30      )/$L30      )*100))</f>
        <v>10.040339545128321</v>
      </c>
      <c r="S30" s="55">
        <f>IF(($M30      =0),0,((($O30      -$M30      )/$M30      )*100))</f>
        <v>-24.64702880409666</v>
      </c>
      <c r="T30" s="54">
        <f>IF(($E30      =0),0,(($P30      /$E30      )*100))</f>
        <v>17.45141174086146</v>
      </c>
      <c r="U30" s="56">
        <f>IF(($E30      =0),0,(($Q30      /$E30      )*100))</f>
        <v>16.309268107678349</v>
      </c>
      <c r="V30" s="109" t="s">
        <v>1</v>
      </c>
      <c r="W30" s="110" t="s">
        <v>1</v>
      </c>
    </row>
    <row r="31" spans="1:23" ht="13" customHeight="1" x14ac:dyDescent="0.3">
      <c r="A31" s="53" t="s">
        <v>57</v>
      </c>
      <c r="B31" s="108">
        <v>28354000</v>
      </c>
      <c r="C31" s="108"/>
      <c r="D31" s="108"/>
      <c r="E31" s="108">
        <f>$B31      +$C31      +$D31</f>
        <v>28354000</v>
      </c>
      <c r="F31" s="109">
        <v>28354000</v>
      </c>
      <c r="G31" s="110">
        <v>26528000</v>
      </c>
      <c r="H31" s="109">
        <v>2850000</v>
      </c>
      <c r="I31" s="110">
        <v>1802078</v>
      </c>
      <c r="J31" s="109">
        <v>7765000</v>
      </c>
      <c r="K31" s="110">
        <v>6874431</v>
      </c>
      <c r="L31" s="109">
        <v>8962000</v>
      </c>
      <c r="M31" s="110">
        <v>6991666</v>
      </c>
      <c r="N31" s="109">
        <v>5211000</v>
      </c>
      <c r="O31" s="110">
        <v>3451087</v>
      </c>
      <c r="P31" s="109">
        <f>$H31      +$J31      +$L31      +$N31</f>
        <v>24788000</v>
      </c>
      <c r="Q31" s="110">
        <f>$I31      +$K31      +$M31      +$O31</f>
        <v>19119262</v>
      </c>
      <c r="R31" s="54">
        <f>IF(($L31      =0),0,((($N31      -$L31      )/$L31      )*100))</f>
        <v>-41.854496764115154</v>
      </c>
      <c r="S31" s="55">
        <f>IF(($M31      =0),0,((($O31      -$M31      )/$M31      )*100))</f>
        <v>-50.639990525863219</v>
      </c>
      <c r="T31" s="54">
        <f>IF(($E31      =0),0,(($P31      /$E31      )*100))</f>
        <v>87.423291246384991</v>
      </c>
      <c r="U31" s="56">
        <f>IF(($E31      =0),0,(($Q31      /$E31      )*100))</f>
        <v>67.430563588911625</v>
      </c>
      <c r="V31" s="109" t="s">
        <v>1</v>
      </c>
      <c r="W31" s="110" t="s">
        <v>1</v>
      </c>
    </row>
    <row r="32" spans="1:23" ht="13" customHeight="1" x14ac:dyDescent="0.3">
      <c r="A32" s="57" t="s">
        <v>44</v>
      </c>
      <c r="B32" s="111">
        <f>SUM(B28:B31)</f>
        <v>874963000</v>
      </c>
      <c r="C32" s="111">
        <f>SUM(C28:C31)</f>
        <v>303000000</v>
      </c>
      <c r="D32" s="111"/>
      <c r="E32" s="111">
        <f>$B32      +$C32      +$D32</f>
        <v>1177963000</v>
      </c>
      <c r="F32" s="112">
        <f t="shared" ref="F32:O32" si="16">SUM(F28:F31)</f>
        <v>1177963000</v>
      </c>
      <c r="G32" s="113">
        <f t="shared" si="16"/>
        <v>987137000</v>
      </c>
      <c r="H32" s="112">
        <f t="shared" si="16"/>
        <v>59930000</v>
      </c>
      <c r="I32" s="113">
        <f t="shared" si="16"/>
        <v>51699371</v>
      </c>
      <c r="J32" s="112">
        <f t="shared" si="16"/>
        <v>66437000</v>
      </c>
      <c r="K32" s="113">
        <f t="shared" si="16"/>
        <v>72415610</v>
      </c>
      <c r="L32" s="112">
        <f t="shared" si="16"/>
        <v>49369000</v>
      </c>
      <c r="M32" s="113">
        <f t="shared" si="16"/>
        <v>48082696</v>
      </c>
      <c r="N32" s="112">
        <f t="shared" si="16"/>
        <v>49675000</v>
      </c>
      <c r="O32" s="113">
        <f t="shared" si="16"/>
        <v>34414399</v>
      </c>
      <c r="P32" s="112">
        <f>$H32      +$J32      +$L32      +$N32</f>
        <v>225411000</v>
      </c>
      <c r="Q32" s="113">
        <f>$I32      +$K32      +$M32      +$O32</f>
        <v>206612076</v>
      </c>
      <c r="R32" s="58">
        <f>IF(($L32      =0),0,((($N32      -$L32      )/$L32      )*100))</f>
        <v>0.619822155603719</v>
      </c>
      <c r="S32" s="59">
        <f>IF(($M32      =0),0,((($O32      -$M32      )/$M32      )*100))</f>
        <v>-28.426644379508168</v>
      </c>
      <c r="T32" s="58">
        <f>IF($E32   =0,0,($P32   /$E32   )*100)</f>
        <v>19.1356604579261</v>
      </c>
      <c r="U32" s="60">
        <f>IF($E32   =0,0,($Q32   /$E32   )*100)</f>
        <v>17.539776376677366</v>
      </c>
      <c r="V32" s="112" t="s">
        <v>1</v>
      </c>
      <c r="W32" s="113" t="s">
        <v>1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137817000</v>
      </c>
      <c r="C34" s="108"/>
      <c r="D34" s="108"/>
      <c r="E34" s="108">
        <f>$B34      +$C34      +$D34</f>
        <v>137817000</v>
      </c>
      <c r="F34" s="109">
        <v>137817000</v>
      </c>
      <c r="G34" s="110">
        <v>138184000</v>
      </c>
      <c r="H34" s="109">
        <v>28204000</v>
      </c>
      <c r="I34" s="110">
        <v>28223598</v>
      </c>
      <c r="J34" s="109">
        <v>35172000</v>
      </c>
      <c r="K34" s="110">
        <v>59000178</v>
      </c>
      <c r="L34" s="109">
        <v>18087000</v>
      </c>
      <c r="M34" s="110">
        <v>38170389</v>
      </c>
      <c r="N34" s="109">
        <v>10624000</v>
      </c>
      <c r="O34" s="110">
        <v>16785077</v>
      </c>
      <c r="P34" s="109">
        <f>$H34      +$J34      +$L34      +$N34</f>
        <v>92087000</v>
      </c>
      <c r="Q34" s="110">
        <f>$I34      +$K34      +$M34      +$O34</f>
        <v>142179242</v>
      </c>
      <c r="R34" s="54">
        <f>IF(($L34      =0),0,((($N34      -$L34      )/$L34      )*100))</f>
        <v>-41.261679659423898</v>
      </c>
      <c r="S34" s="55">
        <f>IF(($M34      =0),0,((($O34      -$M34      )/$M34      )*100))</f>
        <v>-56.025921035282089</v>
      </c>
      <c r="T34" s="54">
        <f>IF(($E34      =0),0,(($P34      /$E34      )*100))</f>
        <v>66.818317043615806</v>
      </c>
      <c r="U34" s="56">
        <f>IF(($E34      =0),0,(($Q34      /$E34      )*100))</f>
        <v>103.16524231408317</v>
      </c>
      <c r="V34" s="109" t="s">
        <v>1</v>
      </c>
      <c r="W34" s="110" t="s">
        <v>1</v>
      </c>
    </row>
    <row r="35" spans="1:23" ht="13" customHeight="1" x14ac:dyDescent="0.3">
      <c r="A35" s="57" t="s">
        <v>44</v>
      </c>
      <c r="B35" s="111">
        <f>B34</f>
        <v>137817000</v>
      </c>
      <c r="C35" s="111">
        <f>C34</f>
        <v>0</v>
      </c>
      <c r="D35" s="111"/>
      <c r="E35" s="111">
        <f>$B35      +$C35      +$D35</f>
        <v>137817000</v>
      </c>
      <c r="F35" s="112">
        <f t="shared" ref="F35:O35" si="17">F34</f>
        <v>137817000</v>
      </c>
      <c r="G35" s="113">
        <f t="shared" si="17"/>
        <v>138184000</v>
      </c>
      <c r="H35" s="112">
        <f t="shared" si="17"/>
        <v>28204000</v>
      </c>
      <c r="I35" s="113">
        <f t="shared" si="17"/>
        <v>28223598</v>
      </c>
      <c r="J35" s="112">
        <f t="shared" si="17"/>
        <v>35172000</v>
      </c>
      <c r="K35" s="113">
        <f t="shared" si="17"/>
        <v>59000178</v>
      </c>
      <c r="L35" s="112">
        <f t="shared" si="17"/>
        <v>18087000</v>
      </c>
      <c r="M35" s="113">
        <f t="shared" si="17"/>
        <v>38170389</v>
      </c>
      <c r="N35" s="112">
        <f t="shared" si="17"/>
        <v>10624000</v>
      </c>
      <c r="O35" s="113">
        <f t="shared" si="17"/>
        <v>16785077</v>
      </c>
      <c r="P35" s="112">
        <f>$H35      +$J35      +$L35      +$N35</f>
        <v>92087000</v>
      </c>
      <c r="Q35" s="113">
        <f>$I35      +$K35      +$M35      +$O35</f>
        <v>142179242</v>
      </c>
      <c r="R35" s="58">
        <f>IF(($L35      =0),0,((($N35      -$L35      )/$L35      )*100))</f>
        <v>-41.261679659423898</v>
      </c>
      <c r="S35" s="59">
        <f>IF(($M35      =0),0,((($O35      -$M35      )/$M35      )*100))</f>
        <v>-56.025921035282089</v>
      </c>
      <c r="T35" s="58">
        <f>IF($E35   =0,0,($P35   /$E35   )*100)</f>
        <v>66.818317043615806</v>
      </c>
      <c r="U35" s="60">
        <f>IF($E35   =0,0,($Q35   /$E35   )*100)</f>
        <v>103.16524231408317</v>
      </c>
      <c r="V35" s="112" t="s">
        <v>1</v>
      </c>
      <c r="W35" s="113" t="s">
        <v>1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346125000</v>
      </c>
      <c r="C37" s="108"/>
      <c r="D37" s="108"/>
      <c r="E37" s="108">
        <f t="shared" ref="E37:E42" si="18">$B37      +$C37      +$D37</f>
        <v>346125000</v>
      </c>
      <c r="F37" s="109">
        <v>346125000</v>
      </c>
      <c r="G37" s="110">
        <v>303683000</v>
      </c>
      <c r="H37" s="109">
        <v>56506000</v>
      </c>
      <c r="I37" s="110">
        <v>42432832</v>
      </c>
      <c r="J37" s="109">
        <v>81874000</v>
      </c>
      <c r="K37" s="110">
        <v>59808219</v>
      </c>
      <c r="L37" s="109">
        <v>46819000</v>
      </c>
      <c r="M37" s="110">
        <v>95280897</v>
      </c>
      <c r="N37" s="109">
        <v>34392000</v>
      </c>
      <c r="O37" s="110">
        <v>71169891</v>
      </c>
      <c r="P37" s="109">
        <f t="shared" ref="P37:P42" si="19">$H37      +$J37      +$L37      +$N37</f>
        <v>219591000</v>
      </c>
      <c r="Q37" s="110">
        <f t="shared" ref="Q37:Q42" si="20">$I37      +$K37      +$M37      +$O37</f>
        <v>268691839</v>
      </c>
      <c r="R37" s="54">
        <f t="shared" ref="R37:R42" si="21">IF(($L37      =0),0,((($N37      -$L37      )/$L37      )*100))</f>
        <v>-26.542642944103889</v>
      </c>
      <c r="S37" s="55">
        <f t="shared" ref="S37:S42" si="22">IF(($M37      =0),0,((($O37      -$M37      )/$M37      )*100))</f>
        <v>-25.305183682307273</v>
      </c>
      <c r="T37" s="54">
        <f>IF(($E37      =0),0,(($P37      /$E37      )*100))</f>
        <v>63.442686890574215</v>
      </c>
      <c r="U37" s="56">
        <f>IF(($E37      =0),0,(($Q37      /$E37      )*100))</f>
        <v>77.628555868544595</v>
      </c>
      <c r="V37" s="109" t="s">
        <v>1</v>
      </c>
      <c r="W37" s="110" t="s">
        <v>1</v>
      </c>
    </row>
    <row r="38" spans="1:23" ht="13" customHeight="1" x14ac:dyDescent="0.3">
      <c r="A38" s="53" t="s">
        <v>62</v>
      </c>
      <c r="B38" s="108">
        <v>466144000</v>
      </c>
      <c r="C38" s="108"/>
      <c r="D38" s="108"/>
      <c r="E38" s="108">
        <f t="shared" si="18"/>
        <v>466144000</v>
      </c>
      <c r="F38" s="109">
        <v>466144000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>IF(($E38      =0),0,(($P38      /$E38      )*100))</f>
        <v>0</v>
      </c>
      <c r="U38" s="56">
        <f>IF(($E38      =0),0,(($Q38      /$E38      )*100))</f>
        <v>0</v>
      </c>
      <c r="V38" s="109" t="s">
        <v>1</v>
      </c>
      <c r="W38" s="110" t="s">
        <v>1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1</v>
      </c>
      <c r="G39" s="110" t="s">
        <v>1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>IF(($E39      =0),0,(($P39      /$E39      )*100))</f>
        <v>0</v>
      </c>
      <c r="U39" s="56">
        <f>IF(($E39      =0),0,(($Q39      /$E39      )*100))</f>
        <v>0</v>
      </c>
      <c r="V39" s="109" t="s">
        <v>1</v>
      </c>
      <c r="W39" s="110" t="s">
        <v>1</v>
      </c>
    </row>
    <row r="40" spans="1:23" ht="13" customHeight="1" x14ac:dyDescent="0.3">
      <c r="A40" s="53" t="s">
        <v>64</v>
      </c>
      <c r="B40" s="108">
        <v>30000000</v>
      </c>
      <c r="C40" s="108"/>
      <c r="D40" s="108"/>
      <c r="E40" s="108">
        <f t="shared" si="18"/>
        <v>30000000</v>
      </c>
      <c r="F40" s="109">
        <v>30000000</v>
      </c>
      <c r="G40" s="110">
        <v>27450000</v>
      </c>
      <c r="H40" s="109"/>
      <c r="I40" s="110">
        <v>279991</v>
      </c>
      <c r="J40" s="109">
        <v>7844000</v>
      </c>
      <c r="K40" s="110">
        <v>3963052</v>
      </c>
      <c r="L40" s="109">
        <v>7499000</v>
      </c>
      <c r="M40" s="110">
        <v>7136198</v>
      </c>
      <c r="N40" s="109">
        <v>6441000</v>
      </c>
      <c r="O40" s="110">
        <v>14770258</v>
      </c>
      <c r="P40" s="109">
        <f t="shared" si="19"/>
        <v>21784000</v>
      </c>
      <c r="Q40" s="110">
        <f t="shared" si="20"/>
        <v>26149499</v>
      </c>
      <c r="R40" s="54">
        <f t="shared" si="21"/>
        <v>-14.108547806374183</v>
      </c>
      <c r="S40" s="55">
        <f t="shared" si="22"/>
        <v>106.97657211865479</v>
      </c>
      <c r="T40" s="54">
        <f>IF(($E40      =0),0,(($P40      /$E40      )*100))</f>
        <v>72.61333333333333</v>
      </c>
      <c r="U40" s="56">
        <f>IF(($E40      =0),0,(($Q40      /$E40      )*100))</f>
        <v>87.164996666666667</v>
      </c>
      <c r="V40" s="109" t="s">
        <v>1</v>
      </c>
      <c r="W40" s="110" t="s">
        <v>1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1</v>
      </c>
      <c r="G41" s="110" t="s">
        <v>1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>IF(($E41      =0),0,(($P41      /$E41      )*100))</f>
        <v>0</v>
      </c>
      <c r="U41" s="56">
        <f>IF(($E41      =0),0,(($Q41      /$E41      )*100))</f>
        <v>0</v>
      </c>
      <c r="V41" s="109" t="s">
        <v>1</v>
      </c>
      <c r="W41" s="110" t="s">
        <v>1</v>
      </c>
    </row>
    <row r="42" spans="1:23" ht="13" customHeight="1" x14ac:dyDescent="0.3">
      <c r="A42" s="57" t="s">
        <v>44</v>
      </c>
      <c r="B42" s="111">
        <f>SUM(B37:B41)</f>
        <v>842269000</v>
      </c>
      <c r="C42" s="111">
        <f>SUM(C37:C41)</f>
        <v>0</v>
      </c>
      <c r="D42" s="111"/>
      <c r="E42" s="111">
        <f t="shared" si="18"/>
        <v>842269000</v>
      </c>
      <c r="F42" s="112">
        <f t="shared" ref="F42:O42" si="23">SUM(F37:F41)</f>
        <v>842269000</v>
      </c>
      <c r="G42" s="113">
        <f t="shared" si="23"/>
        <v>331133000</v>
      </c>
      <c r="H42" s="112">
        <f t="shared" si="23"/>
        <v>56506000</v>
      </c>
      <c r="I42" s="113">
        <f t="shared" si="23"/>
        <v>42712823</v>
      </c>
      <c r="J42" s="112">
        <f t="shared" si="23"/>
        <v>89718000</v>
      </c>
      <c r="K42" s="113">
        <f t="shared" si="23"/>
        <v>63771271</v>
      </c>
      <c r="L42" s="112">
        <f t="shared" si="23"/>
        <v>54318000</v>
      </c>
      <c r="M42" s="113">
        <f t="shared" si="23"/>
        <v>102417095</v>
      </c>
      <c r="N42" s="112">
        <f t="shared" si="23"/>
        <v>40833000</v>
      </c>
      <c r="O42" s="113">
        <f t="shared" si="23"/>
        <v>85940149</v>
      </c>
      <c r="P42" s="112">
        <f t="shared" si="19"/>
        <v>241375000</v>
      </c>
      <c r="Q42" s="113">
        <f t="shared" si="20"/>
        <v>294841338</v>
      </c>
      <c r="R42" s="58">
        <f t="shared" si="21"/>
        <v>-24.826024522257814</v>
      </c>
      <c r="S42" s="59">
        <f t="shared" si="22"/>
        <v>-16.088081779706794</v>
      </c>
      <c r="T42" s="58">
        <f>IF((+$E37+$E40) =0,0,(P42   /(+$E37+$E40) )*100)</f>
        <v>64.174144233964768</v>
      </c>
      <c r="U42" s="60">
        <f>IF((+$E37+$E40) =0,0,(Q42   /(+$E37+$E40) )*100)</f>
        <v>78.389189232303096</v>
      </c>
      <c r="V42" s="112" t="s">
        <v>1</v>
      </c>
      <c r="W42" s="113" t="s">
        <v>1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4">$B44      +$C44      +$D44</f>
        <v>0</v>
      </c>
      <c r="F44" s="109" t="s">
        <v>1</v>
      </c>
      <c r="G44" s="110" t="s">
        <v>1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5">$H44      +$J44      +$L44      +$N44</f>
        <v>0</v>
      </c>
      <c r="Q44" s="110">
        <f t="shared" ref="Q44:Q55" si="26">$I44      +$K44      +$M44      +$O44</f>
        <v>0</v>
      </c>
      <c r="R44" s="54">
        <f t="shared" ref="R44:R55" si="27">IF(($L44      =0),0,((($N44      -$L44      )/$L44      )*100))</f>
        <v>0</v>
      </c>
      <c r="S44" s="55">
        <f t="shared" ref="S44:S55" si="28">IF(($M44      =0),0,((($O44      -$M44      )/$M44      )*100))</f>
        <v>0</v>
      </c>
      <c r="T44" s="54">
        <f t="shared" ref="T44:T54" si="29">IF(($E44      =0),0,(($P44      /$E44      )*100))</f>
        <v>0</v>
      </c>
      <c r="U44" s="56">
        <f t="shared" ref="U44:U54" si="30">IF(($E44      =0),0,(($Q44      /$E44      )*100))</f>
        <v>0</v>
      </c>
      <c r="V44" s="109" t="s">
        <v>1</v>
      </c>
      <c r="W44" s="110" t="s">
        <v>1</v>
      </c>
    </row>
    <row r="45" spans="1:23" ht="13" customHeight="1" x14ac:dyDescent="0.3">
      <c r="A45" s="53" t="s">
        <v>68</v>
      </c>
      <c r="B45" s="108">
        <v>722834000</v>
      </c>
      <c r="C45" s="108"/>
      <c r="D45" s="108"/>
      <c r="E45" s="108">
        <f t="shared" si="24"/>
        <v>722834000</v>
      </c>
      <c r="F45" s="109">
        <v>722834000</v>
      </c>
      <c r="G45" s="110">
        <v>722834000</v>
      </c>
      <c r="H45" s="109">
        <v>126266000</v>
      </c>
      <c r="I45" s="110">
        <v>119635456</v>
      </c>
      <c r="J45" s="109">
        <v>248341000</v>
      </c>
      <c r="K45" s="110">
        <v>224262554</v>
      </c>
      <c r="L45" s="109">
        <v>187419000</v>
      </c>
      <c r="M45" s="110">
        <v>238154505</v>
      </c>
      <c r="N45" s="109">
        <v>160003000</v>
      </c>
      <c r="O45" s="110">
        <v>89806732</v>
      </c>
      <c r="P45" s="109">
        <f t="shared" si="25"/>
        <v>722029000</v>
      </c>
      <c r="Q45" s="110">
        <f t="shared" si="26"/>
        <v>671859247</v>
      </c>
      <c r="R45" s="54">
        <f t="shared" si="27"/>
        <v>-14.628186043037259</v>
      </c>
      <c r="S45" s="55">
        <f t="shared" si="28"/>
        <v>-62.290559231705487</v>
      </c>
      <c r="T45" s="54">
        <f t="shared" si="29"/>
        <v>99.888632798125158</v>
      </c>
      <c r="U45" s="56">
        <f t="shared" si="30"/>
        <v>92.947930921899086</v>
      </c>
      <c r="V45" s="109" t="s">
        <v>1</v>
      </c>
      <c r="W45" s="110" t="s">
        <v>1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4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5"/>
        <v>0</v>
      </c>
      <c r="Q46" s="110">
        <f t="shared" si="26"/>
        <v>0</v>
      </c>
      <c r="R46" s="54">
        <f t="shared" si="27"/>
        <v>0</v>
      </c>
      <c r="S46" s="55">
        <f t="shared" si="28"/>
        <v>0</v>
      </c>
      <c r="T46" s="54">
        <f t="shared" si="29"/>
        <v>0</v>
      </c>
      <c r="U46" s="56">
        <f t="shared" si="30"/>
        <v>0</v>
      </c>
      <c r="V46" s="109" t="s">
        <v>1</v>
      </c>
      <c r="W46" s="110" t="s">
        <v>1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4"/>
        <v>0</v>
      </c>
      <c r="F47" s="109" t="s">
        <v>1</v>
      </c>
      <c r="G47" s="110" t="s">
        <v>1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5"/>
        <v>0</v>
      </c>
      <c r="Q47" s="110">
        <f t="shared" si="26"/>
        <v>0</v>
      </c>
      <c r="R47" s="54">
        <f t="shared" si="27"/>
        <v>0</v>
      </c>
      <c r="S47" s="55">
        <f t="shared" si="28"/>
        <v>0</v>
      </c>
      <c r="T47" s="54">
        <f t="shared" si="29"/>
        <v>0</v>
      </c>
      <c r="U47" s="56">
        <f t="shared" si="30"/>
        <v>0</v>
      </c>
      <c r="V47" s="109" t="s">
        <v>1</v>
      </c>
      <c r="W47" s="110" t="s">
        <v>1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4"/>
        <v>0</v>
      </c>
      <c r="F48" s="109" t="s">
        <v>1</v>
      </c>
      <c r="G48" s="110" t="s">
        <v>1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5"/>
        <v>0</v>
      </c>
      <c r="Q48" s="110">
        <f t="shared" si="26"/>
        <v>0</v>
      </c>
      <c r="R48" s="54">
        <f t="shared" si="27"/>
        <v>0</v>
      </c>
      <c r="S48" s="55">
        <f t="shared" si="28"/>
        <v>0</v>
      </c>
      <c r="T48" s="54">
        <f t="shared" si="29"/>
        <v>0</v>
      </c>
      <c r="U48" s="56">
        <f t="shared" si="30"/>
        <v>0</v>
      </c>
      <c r="V48" s="109" t="s">
        <v>1</v>
      </c>
      <c r="W48" s="110" t="s">
        <v>1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4"/>
        <v>0</v>
      </c>
      <c r="F49" s="109" t="s">
        <v>1</v>
      </c>
      <c r="G49" s="110" t="s">
        <v>1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5"/>
        <v>0</v>
      </c>
      <c r="Q49" s="110">
        <f t="shared" si="26"/>
        <v>0</v>
      </c>
      <c r="R49" s="54">
        <f t="shared" si="27"/>
        <v>0</v>
      </c>
      <c r="S49" s="55">
        <f t="shared" si="28"/>
        <v>0</v>
      </c>
      <c r="T49" s="54">
        <f t="shared" si="29"/>
        <v>0</v>
      </c>
      <c r="U49" s="56">
        <f t="shared" si="30"/>
        <v>0</v>
      </c>
      <c r="V49" s="109" t="s">
        <v>1</v>
      </c>
      <c r="W49" s="110" t="s">
        <v>1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4"/>
        <v>0</v>
      </c>
      <c r="F50" s="109" t="s">
        <v>1</v>
      </c>
      <c r="G50" s="110" t="s">
        <v>1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5"/>
        <v>0</v>
      </c>
      <c r="Q50" s="110">
        <f t="shared" si="26"/>
        <v>0</v>
      </c>
      <c r="R50" s="54">
        <f t="shared" si="27"/>
        <v>0</v>
      </c>
      <c r="S50" s="55">
        <f t="shared" si="28"/>
        <v>0</v>
      </c>
      <c r="T50" s="54">
        <f t="shared" si="29"/>
        <v>0</v>
      </c>
      <c r="U50" s="56">
        <f t="shared" si="30"/>
        <v>0</v>
      </c>
      <c r="V50" s="109" t="s">
        <v>1</v>
      </c>
      <c r="W50" s="110" t="s">
        <v>1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4"/>
        <v>0</v>
      </c>
      <c r="F51" s="109" t="s">
        <v>1</v>
      </c>
      <c r="G51" s="110" t="s">
        <v>1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5"/>
        <v>0</v>
      </c>
      <c r="Q51" s="110">
        <f t="shared" si="26"/>
        <v>0</v>
      </c>
      <c r="R51" s="54">
        <f t="shared" si="27"/>
        <v>0</v>
      </c>
      <c r="S51" s="55">
        <f t="shared" si="28"/>
        <v>0</v>
      </c>
      <c r="T51" s="54">
        <f t="shared" si="29"/>
        <v>0</v>
      </c>
      <c r="U51" s="56">
        <f t="shared" si="30"/>
        <v>0</v>
      </c>
      <c r="V51" s="109" t="s">
        <v>1</v>
      </c>
      <c r="W51" s="110" t="s">
        <v>1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4"/>
        <v>0</v>
      </c>
      <c r="F52" s="109" t="s">
        <v>1</v>
      </c>
      <c r="G52" s="110" t="s">
        <v>1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5"/>
        <v>0</v>
      </c>
      <c r="Q52" s="110">
        <f t="shared" si="26"/>
        <v>0</v>
      </c>
      <c r="R52" s="54">
        <f t="shared" si="27"/>
        <v>0</v>
      </c>
      <c r="S52" s="55">
        <f t="shared" si="28"/>
        <v>0</v>
      </c>
      <c r="T52" s="54">
        <f t="shared" si="29"/>
        <v>0</v>
      </c>
      <c r="U52" s="56">
        <f t="shared" si="30"/>
        <v>0</v>
      </c>
      <c r="V52" s="109" t="s">
        <v>1</v>
      </c>
      <c r="W52" s="110" t="s">
        <v>1</v>
      </c>
    </row>
    <row r="53" spans="1:23" ht="13" customHeight="1" x14ac:dyDescent="0.3">
      <c r="A53" s="53" t="s">
        <v>76</v>
      </c>
      <c r="B53" s="108">
        <v>1121129000</v>
      </c>
      <c r="C53" s="108"/>
      <c r="D53" s="108"/>
      <c r="E53" s="108">
        <f t="shared" si="24"/>
        <v>1121129000</v>
      </c>
      <c r="F53" s="109">
        <v>1121129000</v>
      </c>
      <c r="G53" s="110">
        <v>1081129000</v>
      </c>
      <c r="H53" s="109">
        <v>252865000</v>
      </c>
      <c r="I53" s="110">
        <v>175179687</v>
      </c>
      <c r="J53" s="109">
        <v>312200000</v>
      </c>
      <c r="K53" s="110">
        <v>425561597</v>
      </c>
      <c r="L53" s="109">
        <v>195562000</v>
      </c>
      <c r="M53" s="110">
        <v>162760644</v>
      </c>
      <c r="N53" s="109">
        <v>234986000</v>
      </c>
      <c r="O53" s="110">
        <v>134737639</v>
      </c>
      <c r="P53" s="109">
        <f t="shared" si="25"/>
        <v>995613000</v>
      </c>
      <c r="Q53" s="110">
        <f t="shared" si="26"/>
        <v>898239567</v>
      </c>
      <c r="R53" s="54">
        <f t="shared" si="27"/>
        <v>20.159335658256715</v>
      </c>
      <c r="S53" s="55">
        <f t="shared" si="28"/>
        <v>-17.217310223962986</v>
      </c>
      <c r="T53" s="54">
        <f t="shared" si="29"/>
        <v>88.804499749805771</v>
      </c>
      <c r="U53" s="56">
        <f t="shared" si="30"/>
        <v>80.119198325973201</v>
      </c>
      <c r="V53" s="109">
        <v>10695000</v>
      </c>
      <c r="W53" s="110" t="s">
        <v>1</v>
      </c>
    </row>
    <row r="54" spans="1:23" ht="13" customHeight="1" x14ac:dyDescent="0.3">
      <c r="A54" s="53" t="s">
        <v>77</v>
      </c>
      <c r="B54" s="108">
        <v>235331000</v>
      </c>
      <c r="C54" s="108"/>
      <c r="D54" s="108"/>
      <c r="E54" s="108">
        <f t="shared" si="24"/>
        <v>235331000</v>
      </c>
      <c r="F54" s="109">
        <v>235331000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5"/>
        <v>0</v>
      </c>
      <c r="Q54" s="110">
        <f t="shared" si="26"/>
        <v>0</v>
      </c>
      <c r="R54" s="54">
        <f t="shared" si="27"/>
        <v>0</v>
      </c>
      <c r="S54" s="55">
        <f t="shared" si="28"/>
        <v>0</v>
      </c>
      <c r="T54" s="54">
        <f t="shared" si="29"/>
        <v>0</v>
      </c>
      <c r="U54" s="56">
        <f t="shared" si="30"/>
        <v>0</v>
      </c>
      <c r="V54" s="109" t="s">
        <v>1</v>
      </c>
      <c r="W54" s="110" t="s">
        <v>1</v>
      </c>
    </row>
    <row r="55" spans="1:23" ht="13" customHeight="1" x14ac:dyDescent="0.3">
      <c r="A55" s="57" t="s">
        <v>44</v>
      </c>
      <c r="B55" s="111">
        <f>SUM(B44:B54)</f>
        <v>2079294000</v>
      </c>
      <c r="C55" s="111">
        <f>SUM(C44:C54)</f>
        <v>0</v>
      </c>
      <c r="D55" s="111"/>
      <c r="E55" s="111">
        <f t="shared" si="24"/>
        <v>2079294000</v>
      </c>
      <c r="F55" s="112">
        <f t="shared" ref="F55:O55" si="31">SUM(F44:F54)</f>
        <v>2079294000</v>
      </c>
      <c r="G55" s="113">
        <f t="shared" si="31"/>
        <v>1803963000</v>
      </c>
      <c r="H55" s="112">
        <f t="shared" si="31"/>
        <v>379131000</v>
      </c>
      <c r="I55" s="113">
        <f t="shared" si="31"/>
        <v>294815143</v>
      </c>
      <c r="J55" s="112">
        <f t="shared" si="31"/>
        <v>560541000</v>
      </c>
      <c r="K55" s="113">
        <f t="shared" si="31"/>
        <v>649824151</v>
      </c>
      <c r="L55" s="112">
        <f t="shared" si="31"/>
        <v>382981000</v>
      </c>
      <c r="M55" s="113">
        <f t="shared" si="31"/>
        <v>400915149</v>
      </c>
      <c r="N55" s="112">
        <f t="shared" si="31"/>
        <v>394989000</v>
      </c>
      <c r="O55" s="113">
        <f t="shared" si="31"/>
        <v>224544371</v>
      </c>
      <c r="P55" s="112">
        <f t="shared" si="25"/>
        <v>1717642000</v>
      </c>
      <c r="Q55" s="113">
        <f t="shared" si="26"/>
        <v>1570098814</v>
      </c>
      <c r="R55" s="58">
        <f t="shared" si="27"/>
        <v>3.1354035839898065</v>
      </c>
      <c r="S55" s="59">
        <f t="shared" si="28"/>
        <v>-43.992046307035409</v>
      </c>
      <c r="T55" s="58">
        <f>IF((+$E45+$E47+$E49+$E50+$E53) =0,0,(P55   /(+$E45+$E47+$E49+$E50+$E53) )*100)</f>
        <v>93.149482934310498</v>
      </c>
      <c r="U55" s="60">
        <f>IF((+$E45+$E47+$E49+$E50+$E53) =0,0,(Q55   /(+$E45+$E47+$E49+$E50+$E53) )*100)</f>
        <v>85.148065009981224</v>
      </c>
      <c r="V55" s="112">
        <f>SUM(V44:V54)</f>
        <v>10695000</v>
      </c>
      <c r="W55" s="113" t="s">
        <v>1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1</v>
      </c>
      <c r="G57" s="110" t="s">
        <v>1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1</v>
      </c>
      <c r="W57" s="110" t="s">
        <v>1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1</v>
      </c>
      <c r="G58" s="110" t="s">
        <v>1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1</v>
      </c>
      <c r="W58" s="110" t="s">
        <v>1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1</v>
      </c>
      <c r="G59" s="110" t="s">
        <v>1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1</v>
      </c>
      <c r="W59" s="110" t="s">
        <v>1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1</v>
      </c>
      <c r="G60" s="110" t="s">
        <v>1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1</v>
      </c>
      <c r="W60" s="110" t="s">
        <v>1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1</v>
      </c>
      <c r="G61" s="119" t="s">
        <v>1</v>
      </c>
      <c r="H61" s="118">
        <f t="shared" ref="H61:O61" si="32">SUM(H57:H60)</f>
        <v>0</v>
      </c>
      <c r="I61" s="119">
        <f t="shared" si="32"/>
        <v>0</v>
      </c>
      <c r="J61" s="118">
        <f t="shared" si="32"/>
        <v>0</v>
      </c>
      <c r="K61" s="119">
        <f t="shared" si="32"/>
        <v>0</v>
      </c>
      <c r="L61" s="118">
        <f t="shared" si="32"/>
        <v>0</v>
      </c>
      <c r="M61" s="119">
        <f t="shared" si="32"/>
        <v>0</v>
      </c>
      <c r="N61" s="118">
        <f t="shared" si="32"/>
        <v>0</v>
      </c>
      <c r="O61" s="119">
        <f t="shared" si="32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1</v>
      </c>
      <c r="W61" s="119" t="s">
        <v>1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3">$B63      +$C63      +$D63</f>
        <v>0</v>
      </c>
      <c r="F63" s="109" t="s">
        <v>1</v>
      </c>
      <c r="G63" s="110" t="s">
        <v>1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4">$H63      +$J63      +$L63      +$N63</f>
        <v>0</v>
      </c>
      <c r="Q63" s="110">
        <f t="shared" ref="Q63:Q69" si="35">$I63      +$K63      +$M63      +$O63</f>
        <v>0</v>
      </c>
      <c r="R63" s="54">
        <f t="shared" ref="R63:R69" si="36">IF(($L63      =0),0,((($N63      -$L63      )/$L63      )*100))</f>
        <v>0</v>
      </c>
      <c r="S63" s="55">
        <f t="shared" ref="S63:S69" si="37">IF(($M63      =0),0,((($O63      -$M63      )/$M63      )*100))</f>
        <v>0</v>
      </c>
      <c r="T63" s="54">
        <f>IF(($E63      =0),0,(($P63      /$E63      )*100))</f>
        <v>0</v>
      </c>
      <c r="U63" s="56">
        <f>IF(($E63      =0),0,(($Q63      /$E63      )*100))</f>
        <v>0</v>
      </c>
      <c r="V63" s="109" t="s">
        <v>1</v>
      </c>
      <c r="W63" s="110" t="s">
        <v>1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3"/>
        <v>0</v>
      </c>
      <c r="F64" s="109" t="s">
        <v>1</v>
      </c>
      <c r="G64" s="110" t="s">
        <v>1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4"/>
        <v>0</v>
      </c>
      <c r="Q64" s="110">
        <f t="shared" si="35"/>
        <v>0</v>
      </c>
      <c r="R64" s="54">
        <f t="shared" si="36"/>
        <v>0</v>
      </c>
      <c r="S64" s="55">
        <f t="shared" si="37"/>
        <v>0</v>
      </c>
      <c r="T64" s="54">
        <f>IF(($E64      =0),0,(($P64      /$E64      )*100))</f>
        <v>0</v>
      </c>
      <c r="U64" s="56">
        <f>IF(($E64      =0),0,(($Q64      /$E64      )*100))</f>
        <v>0</v>
      </c>
      <c r="V64" s="109" t="s">
        <v>1</v>
      </c>
      <c r="W64" s="110" t="s">
        <v>1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3"/>
        <v>0</v>
      </c>
      <c r="F65" s="109" t="s">
        <v>1</v>
      </c>
      <c r="G65" s="110" t="s">
        <v>1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4"/>
        <v>0</v>
      </c>
      <c r="Q65" s="110">
        <f t="shared" si="35"/>
        <v>0</v>
      </c>
      <c r="R65" s="54">
        <f t="shared" si="36"/>
        <v>0</v>
      </c>
      <c r="S65" s="55">
        <f t="shared" si="37"/>
        <v>0</v>
      </c>
      <c r="T65" s="54">
        <f>IF(($E65      =0),0,(($P65      /$E65      )*100))</f>
        <v>0</v>
      </c>
      <c r="U65" s="56">
        <f>IF(($E65      =0),0,(($Q65      /$E65      )*100))</f>
        <v>0</v>
      </c>
      <c r="V65" s="109" t="s">
        <v>1</v>
      </c>
      <c r="W65" s="110" t="s">
        <v>1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3"/>
        <v>0</v>
      </c>
      <c r="F66" s="109" t="s">
        <v>1</v>
      </c>
      <c r="G66" s="110" t="s">
        <v>1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4"/>
        <v>0</v>
      </c>
      <c r="Q66" s="110">
        <f t="shared" si="35"/>
        <v>0</v>
      </c>
      <c r="R66" s="54">
        <f t="shared" si="36"/>
        <v>0</v>
      </c>
      <c r="S66" s="55">
        <f t="shared" si="37"/>
        <v>0</v>
      </c>
      <c r="T66" s="54">
        <f>IF(($E66      =0),0,(($P66      /$E66      )*100))</f>
        <v>0</v>
      </c>
      <c r="U66" s="56">
        <f>IF(($E66      =0),0,(($Q66      /$E66      )*100))</f>
        <v>0</v>
      </c>
      <c r="V66" s="109" t="s">
        <v>1</v>
      </c>
      <c r="W66" s="110" t="s">
        <v>1</v>
      </c>
    </row>
    <row r="67" spans="1:23" ht="13" customHeight="1" x14ac:dyDescent="0.3">
      <c r="A67" s="53" t="s">
        <v>88</v>
      </c>
      <c r="B67" s="108">
        <v>820674000</v>
      </c>
      <c r="C67" s="108"/>
      <c r="D67" s="108"/>
      <c r="E67" s="108">
        <f t="shared" si="33"/>
        <v>820674000</v>
      </c>
      <c r="F67" s="109">
        <v>820674000</v>
      </c>
      <c r="G67" s="110">
        <v>820674000</v>
      </c>
      <c r="H67" s="109">
        <v>163169000</v>
      </c>
      <c r="I67" s="110">
        <v>67512000</v>
      </c>
      <c r="J67" s="109">
        <v>248335000</v>
      </c>
      <c r="K67" s="110">
        <v>344381000</v>
      </c>
      <c r="L67" s="109">
        <v>173669000</v>
      </c>
      <c r="M67" s="110">
        <v>68490000</v>
      </c>
      <c r="N67" s="109">
        <v>235501000</v>
      </c>
      <c r="O67" s="110">
        <v>72998000</v>
      </c>
      <c r="P67" s="109">
        <f t="shared" si="34"/>
        <v>820674000</v>
      </c>
      <c r="Q67" s="110">
        <f t="shared" si="35"/>
        <v>553381000</v>
      </c>
      <c r="R67" s="54">
        <f t="shared" si="36"/>
        <v>35.603360415503055</v>
      </c>
      <c r="S67" s="55">
        <f t="shared" si="37"/>
        <v>6.5819827712074757</v>
      </c>
      <c r="T67" s="54">
        <f>IF(($E67      =0),0,(($P67      /$E67      )*100))</f>
        <v>100</v>
      </c>
      <c r="U67" s="56">
        <f>IF(($E67      =0),0,(($Q67      /$E67      )*100))</f>
        <v>67.430063581885136</v>
      </c>
      <c r="V67" s="109" t="s">
        <v>1</v>
      </c>
      <c r="W67" s="110" t="s">
        <v>1</v>
      </c>
    </row>
    <row r="68" spans="1:23" ht="13" customHeight="1" x14ac:dyDescent="0.3">
      <c r="A68" s="57" t="s">
        <v>44</v>
      </c>
      <c r="B68" s="111">
        <f>SUM(B63:B67)</f>
        <v>820674000</v>
      </c>
      <c r="C68" s="111">
        <f>SUM(C63:C67)</f>
        <v>0</v>
      </c>
      <c r="D68" s="111"/>
      <c r="E68" s="111">
        <f t="shared" si="33"/>
        <v>820674000</v>
      </c>
      <c r="F68" s="112">
        <f t="shared" ref="F68:O68" si="38">SUM(F63:F67)</f>
        <v>820674000</v>
      </c>
      <c r="G68" s="113">
        <f t="shared" si="38"/>
        <v>820674000</v>
      </c>
      <c r="H68" s="112">
        <f t="shared" si="38"/>
        <v>163169000</v>
      </c>
      <c r="I68" s="113">
        <f t="shared" si="38"/>
        <v>67512000</v>
      </c>
      <c r="J68" s="112">
        <f t="shared" si="38"/>
        <v>248335000</v>
      </c>
      <c r="K68" s="113">
        <f t="shared" si="38"/>
        <v>344381000</v>
      </c>
      <c r="L68" s="112">
        <f t="shared" si="38"/>
        <v>173669000</v>
      </c>
      <c r="M68" s="113">
        <f t="shared" si="38"/>
        <v>68490000</v>
      </c>
      <c r="N68" s="112">
        <f t="shared" si="38"/>
        <v>235501000</v>
      </c>
      <c r="O68" s="113">
        <f t="shared" si="38"/>
        <v>72998000</v>
      </c>
      <c r="P68" s="112">
        <f t="shared" si="34"/>
        <v>820674000</v>
      </c>
      <c r="Q68" s="113">
        <f t="shared" si="35"/>
        <v>553381000</v>
      </c>
      <c r="R68" s="58">
        <f t="shared" si="36"/>
        <v>35.603360415503055</v>
      </c>
      <c r="S68" s="59">
        <f t="shared" si="37"/>
        <v>6.5819827712074757</v>
      </c>
      <c r="T68" s="58">
        <f>IF((+$E63+$E65+$E66++$E67) =0,0,(P68   /(+$E63+$E65+$E66+$E67) )*100)</f>
        <v>100</v>
      </c>
      <c r="U68" s="60">
        <f>IF((+$E63+$E65+$E67) =0,0,(Q68  /(+$E63+$E65+$E67) )*100)</f>
        <v>67.430063581885136</v>
      </c>
      <c r="V68" s="112" t="s">
        <v>1</v>
      </c>
      <c r="W68" s="113" t="s">
        <v>1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5696598000</v>
      </c>
      <c r="C69" s="120">
        <f>SUM(C9:C16,C19:C25,C28:C31,C34,C37:C41,C44:C54,C57:C60,C63:C67)</f>
        <v>766800000</v>
      </c>
      <c r="D69" s="120"/>
      <c r="E69" s="120">
        <f t="shared" si="33"/>
        <v>6463398000</v>
      </c>
      <c r="F69" s="121">
        <f t="shared" ref="F69:O69" si="39">SUM(F9:F16,F19:F25,F28:F31,F34,F37:F41,F44:F54,F57:F60,F63:F67)</f>
        <v>6241645000</v>
      </c>
      <c r="G69" s="122">
        <f t="shared" si="39"/>
        <v>5149119000</v>
      </c>
      <c r="H69" s="121">
        <f t="shared" si="39"/>
        <v>840671000</v>
      </c>
      <c r="I69" s="122">
        <f t="shared" si="39"/>
        <v>621911419</v>
      </c>
      <c r="J69" s="121">
        <f t="shared" si="39"/>
        <v>1182611000</v>
      </c>
      <c r="K69" s="122">
        <f t="shared" si="39"/>
        <v>1336104844</v>
      </c>
      <c r="L69" s="121">
        <f t="shared" si="39"/>
        <v>776684000</v>
      </c>
      <c r="M69" s="122">
        <f t="shared" si="39"/>
        <v>916203380</v>
      </c>
      <c r="N69" s="121">
        <f t="shared" si="39"/>
        <v>860689000</v>
      </c>
      <c r="O69" s="122">
        <f t="shared" si="39"/>
        <v>812488943</v>
      </c>
      <c r="P69" s="121">
        <f t="shared" si="34"/>
        <v>3660655000</v>
      </c>
      <c r="Q69" s="122">
        <f t="shared" si="35"/>
        <v>3686708586</v>
      </c>
      <c r="R69" s="67">
        <f t="shared" si="36"/>
        <v>10.815853036756261</v>
      </c>
      <c r="S69" s="68">
        <f t="shared" si="37"/>
        <v>-11.320023399171481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64.808442993734715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65.269697152638884</v>
      </c>
      <c r="V69" s="121">
        <f>SUM(V9:V16,V19:V25,V28:V31,V34,V37:V41,V44:V54,V57:V60,V63:V67)</f>
        <v>197564000</v>
      </c>
      <c r="W69" s="122">
        <f>SUM(W9:W16,W19:W25,W28:W31,W34,W37:W41,W44:W54,W57:W60,W63:W67)</f>
        <v>20088000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3829070000</v>
      </c>
      <c r="C71" s="108"/>
      <c r="D71" s="108"/>
      <c r="E71" s="108">
        <f>$B71      +$C71      +$D71</f>
        <v>3829070000</v>
      </c>
      <c r="F71" s="109">
        <v>3829070000</v>
      </c>
      <c r="G71" s="110">
        <v>3705625000</v>
      </c>
      <c r="H71" s="109">
        <v>877573000</v>
      </c>
      <c r="I71" s="110">
        <v>665190203</v>
      </c>
      <c r="J71" s="109">
        <v>1223338000</v>
      </c>
      <c r="K71" s="110">
        <v>1313305572</v>
      </c>
      <c r="L71" s="109">
        <v>720172000</v>
      </c>
      <c r="M71" s="110">
        <v>640871577</v>
      </c>
      <c r="N71" s="109">
        <v>837753000</v>
      </c>
      <c r="O71" s="110">
        <v>690164113</v>
      </c>
      <c r="P71" s="109">
        <f>$H71      +$J71      +$L71      +$N71</f>
        <v>3658836000</v>
      </c>
      <c r="Q71" s="110">
        <f>$I71      +$K71      +$M71      +$O71</f>
        <v>3309531465</v>
      </c>
      <c r="R71" s="54">
        <f>IF(($L71      =0),0,((($N71      -$L71      )/$L71      )*100))</f>
        <v>16.326794154729704</v>
      </c>
      <c r="S71" s="55">
        <f>IF(($M71      =0),0,((($O71      -$M71      )/$M71      )*100))</f>
        <v>7.6914841863863783</v>
      </c>
      <c r="T71" s="54">
        <f>IF(($E71      =0),0,(($P71      /$E71      )*100))</f>
        <v>95.554168505668486</v>
      </c>
      <c r="U71" s="56">
        <f>IF(($E71      =0),0,(($Q71      /$E71      )*100))</f>
        <v>86.431730550760363</v>
      </c>
      <c r="V71" s="109">
        <v>18926000</v>
      </c>
      <c r="W71" s="110">
        <v>6452000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1</v>
      </c>
      <c r="W72" s="110" t="s">
        <v>1</v>
      </c>
    </row>
    <row r="73" spans="1:23" ht="13" customHeight="1" x14ac:dyDescent="0.3">
      <c r="A73" s="62" t="s">
        <v>44</v>
      </c>
      <c r="B73" s="117">
        <f>SUM(B71:B72)</f>
        <v>3829070000</v>
      </c>
      <c r="C73" s="117">
        <f>SUM(C71:C72)</f>
        <v>0</v>
      </c>
      <c r="D73" s="117"/>
      <c r="E73" s="117">
        <f>$B73      +$C73      +$D73</f>
        <v>3829070000</v>
      </c>
      <c r="F73" s="118">
        <f t="shared" ref="F73:O73" si="40">SUM(F71:F72)</f>
        <v>3829070000</v>
      </c>
      <c r="G73" s="119">
        <f t="shared" si="40"/>
        <v>3705625000</v>
      </c>
      <c r="H73" s="118">
        <f t="shared" si="40"/>
        <v>877573000</v>
      </c>
      <c r="I73" s="119">
        <f t="shared" si="40"/>
        <v>665190203</v>
      </c>
      <c r="J73" s="118">
        <f t="shared" si="40"/>
        <v>1223338000</v>
      </c>
      <c r="K73" s="119">
        <f t="shared" si="40"/>
        <v>1313305572</v>
      </c>
      <c r="L73" s="118">
        <f t="shared" si="40"/>
        <v>720172000</v>
      </c>
      <c r="M73" s="119">
        <f t="shared" si="40"/>
        <v>640871577</v>
      </c>
      <c r="N73" s="118">
        <f t="shared" si="40"/>
        <v>837753000</v>
      </c>
      <c r="O73" s="119">
        <f t="shared" si="40"/>
        <v>690164113</v>
      </c>
      <c r="P73" s="118">
        <f>$H73      +$J73      +$L73      +$N73</f>
        <v>3658836000</v>
      </c>
      <c r="Q73" s="119">
        <f>$I73      +$K73      +$M73      +$O73</f>
        <v>3309531465</v>
      </c>
      <c r="R73" s="63">
        <f>IF(($L73      =0),0,((($N73      -$L73      )/$L73      )*100))</f>
        <v>16.326794154729704</v>
      </c>
      <c r="S73" s="64">
        <f>IF(($M73      =0),0,((($O73      -$M73      )/$M73      )*100))</f>
        <v>7.6914841863863783</v>
      </c>
      <c r="T73" s="63">
        <f>IF(($E71      =0),0,(($P71      /$E71      )*100))</f>
        <v>95.554168505668486</v>
      </c>
      <c r="U73" s="65">
        <f>IF($E71   =0,0,($Q71   /$E71 )*100)</f>
        <v>86.431730550760363</v>
      </c>
      <c r="V73" s="118">
        <f>SUM(V71:V72)</f>
        <v>18926000</v>
      </c>
      <c r="W73" s="119">
        <f>SUM(W71:W72)</f>
        <v>6452000</v>
      </c>
    </row>
    <row r="74" spans="1:23" ht="13" customHeight="1" x14ac:dyDescent="0.3">
      <c r="A74" s="66" t="s">
        <v>89</v>
      </c>
      <c r="B74" s="120">
        <f>SUM(B71:B72)</f>
        <v>3829070000</v>
      </c>
      <c r="C74" s="120">
        <f>SUM(C71:C72)</f>
        <v>0</v>
      </c>
      <c r="D74" s="120"/>
      <c r="E74" s="120">
        <f>$B74      +$C74      +$D74</f>
        <v>3829070000</v>
      </c>
      <c r="F74" s="121">
        <f t="shared" ref="F74:O74" si="41">SUM(F71:F72)</f>
        <v>3829070000</v>
      </c>
      <c r="G74" s="122">
        <f t="shared" si="41"/>
        <v>3705625000</v>
      </c>
      <c r="H74" s="121">
        <f t="shared" si="41"/>
        <v>877573000</v>
      </c>
      <c r="I74" s="122">
        <f t="shared" si="41"/>
        <v>665190203</v>
      </c>
      <c r="J74" s="121">
        <f t="shared" si="41"/>
        <v>1223338000</v>
      </c>
      <c r="K74" s="122">
        <f t="shared" si="41"/>
        <v>1313305572</v>
      </c>
      <c r="L74" s="121">
        <f t="shared" si="41"/>
        <v>720172000</v>
      </c>
      <c r="M74" s="122">
        <f t="shared" si="41"/>
        <v>640871577</v>
      </c>
      <c r="N74" s="121">
        <f t="shared" si="41"/>
        <v>837753000</v>
      </c>
      <c r="O74" s="122">
        <f t="shared" si="41"/>
        <v>690164113</v>
      </c>
      <c r="P74" s="121">
        <f>$H74      +$J74      +$L74      +$N74</f>
        <v>3658836000</v>
      </c>
      <c r="Q74" s="122">
        <f>$I74      +$K74      +$M74      +$O74</f>
        <v>3309531465</v>
      </c>
      <c r="R74" s="67">
        <f>IF(($L74      =0),0,((($N74      -$L74      )/$L74      )*100))</f>
        <v>16.326794154729704</v>
      </c>
      <c r="S74" s="68">
        <f>IF(($M74      =0),0,((($O74      -$M74      )/$M74      )*100))</f>
        <v>7.6914841863863783</v>
      </c>
      <c r="T74" s="67">
        <f>IF(($E71      =0),0,(($P71      /$E71      )*100))</f>
        <v>95.554168505668486</v>
      </c>
      <c r="U74" s="71">
        <f>IF($E71   =0,0,($Q71   /$E71 )*100)</f>
        <v>86.431730550760363</v>
      </c>
      <c r="V74" s="121">
        <f>SUM(V71:V72)</f>
        <v>18926000</v>
      </c>
      <c r="W74" s="122">
        <f>SUM(W71:W72)</f>
        <v>6452000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9525668000</v>
      </c>
      <c r="C75" s="120">
        <f>SUM(C9:C16,C19:C25,C28:C31,C34,C37:C41,C44:C54,C57:C60,C63:C67,C71:C72)</f>
        <v>766800000</v>
      </c>
      <c r="D75" s="120"/>
      <c r="E75" s="120">
        <f>$B75      +$C75      +$D75</f>
        <v>10292468000</v>
      </c>
      <c r="F75" s="121">
        <f t="shared" ref="F75:O75" si="42">SUM(F9:F16,F19:F25,F28:F31,F34,F37:F41,F44:F54,F57:F60,F63:F67,F71:F72)</f>
        <v>10070715000</v>
      </c>
      <c r="G75" s="122">
        <f t="shared" si="42"/>
        <v>8854744000</v>
      </c>
      <c r="H75" s="121">
        <f t="shared" si="42"/>
        <v>1718244000</v>
      </c>
      <c r="I75" s="122">
        <f t="shared" si="42"/>
        <v>1287101622</v>
      </c>
      <c r="J75" s="121">
        <f t="shared" si="42"/>
        <v>2405949000</v>
      </c>
      <c r="K75" s="122">
        <f t="shared" si="42"/>
        <v>2649410416</v>
      </c>
      <c r="L75" s="121">
        <f t="shared" si="42"/>
        <v>1496856000</v>
      </c>
      <c r="M75" s="122">
        <f t="shared" si="42"/>
        <v>1557074957</v>
      </c>
      <c r="N75" s="121">
        <f t="shared" si="42"/>
        <v>1698442000</v>
      </c>
      <c r="O75" s="122">
        <f t="shared" si="42"/>
        <v>1502653056</v>
      </c>
      <c r="P75" s="121">
        <f>$H75      +$J75      +$L75      +$N75</f>
        <v>7319491000</v>
      </c>
      <c r="Q75" s="122">
        <f>$I75      +$K75      +$M75      +$O75</f>
        <v>6996240051</v>
      </c>
      <c r="R75" s="67">
        <f>IF(($L75      =0),0,((($N75      -$L75      )/$L75      )*100))</f>
        <v>13.467294115131983</v>
      </c>
      <c r="S75" s="68">
        <f>IF(($M75      =0),0,((($O75      -$M75      )/$M75      )*100))</f>
        <v>-3.4951368754176171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77.230244327270938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73.81952221964184</v>
      </c>
      <c r="V75" s="121">
        <f>SUM(V9:V16,V19:V25,V28:V31,V34,V37:V41,V44:V54,V57:V60,V63:V67,V71:V72)</f>
        <v>216490000</v>
      </c>
      <c r="W75" s="122">
        <f>SUM(W9:W16,W19:W25,W28:W31,W34,W37:W41,W44:W54,W57:W60,W63:W67,W71:W72)</f>
        <v>26540000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114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115</v>
      </c>
      <c r="B82" s="123">
        <f t="shared" ref="B82:M82" si="43">SUM(B83:B86)</f>
        <v>0</v>
      </c>
      <c r="C82" s="123">
        <f t="shared" si="43"/>
        <v>0</v>
      </c>
      <c r="D82" s="123">
        <f t="shared" si="43"/>
        <v>0</v>
      </c>
      <c r="E82" s="123">
        <f t="shared" si="43"/>
        <v>0</v>
      </c>
      <c r="F82" s="123">
        <f t="shared" si="43"/>
        <v>0</v>
      </c>
      <c r="G82" s="123">
        <f t="shared" si="43"/>
        <v>0</v>
      </c>
      <c r="H82" s="123">
        <f t="shared" si="43"/>
        <v>0</v>
      </c>
      <c r="I82" s="123">
        <f t="shared" si="43"/>
        <v>0</v>
      </c>
      <c r="J82" s="123">
        <f t="shared" si="43"/>
        <v>0</v>
      </c>
      <c r="K82" s="123">
        <f t="shared" si="43"/>
        <v>0</v>
      </c>
      <c r="L82" s="123">
        <f t="shared" si="43"/>
        <v>0</v>
      </c>
      <c r="M82" s="124">
        <f t="shared" si="43"/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116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117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118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119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4">+B88+B89+B90+B91+B92+B93+B94+B95+B96</f>
        <v>0</v>
      </c>
      <c r="C87" s="128">
        <f t="shared" si="44"/>
        <v>0</v>
      </c>
      <c r="D87" s="128">
        <f t="shared" si="44"/>
        <v>0</v>
      </c>
      <c r="E87" s="128">
        <f t="shared" si="44"/>
        <v>0</v>
      </c>
      <c r="F87" s="128" t="e">
        <f t="shared" si="44"/>
        <v>#VALUE!</v>
      </c>
      <c r="G87" s="128" t="e">
        <f t="shared" si="44"/>
        <v>#VALUE!</v>
      </c>
      <c r="H87" s="128">
        <f t="shared" si="44"/>
        <v>0</v>
      </c>
      <c r="I87" s="128">
        <f t="shared" si="44"/>
        <v>0</v>
      </c>
      <c r="J87" s="128">
        <f t="shared" si="44"/>
        <v>0</v>
      </c>
      <c r="K87" s="128">
        <f t="shared" si="44"/>
        <v>0</v>
      </c>
      <c r="L87" s="128">
        <f t="shared" si="44"/>
        <v>0</v>
      </c>
      <c r="M87" s="128">
        <f t="shared" si="44"/>
        <v>0</v>
      </c>
      <c r="N87" s="128">
        <f t="shared" si="44"/>
        <v>0</v>
      </c>
      <c r="O87" s="128">
        <f t="shared" si="44"/>
        <v>0</v>
      </c>
      <c r="P87" s="128">
        <f t="shared" si="44"/>
        <v>0</v>
      </c>
      <c r="Q87" s="129">
        <f t="shared" si="44"/>
        <v>0</v>
      </c>
      <c r="R87" s="94">
        <f t="shared" si="44"/>
        <v>0</v>
      </c>
      <c r="S87" s="94">
        <f t="shared" si="44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5">$B88      +$C88      +$D88</f>
        <v>0</v>
      </c>
      <c r="F88" s="130" t="s">
        <v>1</v>
      </c>
      <c r="G88" s="130" t="s">
        <v>1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46">$H88      +$J88      +$L88      +$N88</f>
        <v>0</v>
      </c>
      <c r="Q88" s="130">
        <f t="shared" ref="Q88:Q96" si="47">$I88      +$K88      +$M88      +$O88</f>
        <v>0</v>
      </c>
      <c r="R88" s="98">
        <f t="shared" ref="R88:R96" si="48">IF(($L88      =0),0,((($N88      -$L88      )/$L88      )*100))</f>
        <v>0</v>
      </c>
      <c r="S88" s="98">
        <f t="shared" ref="S88:S96" si="49">IF(($M88      =0),0,((($O88      -$M88      )/$M88      )*100))</f>
        <v>0</v>
      </c>
      <c r="T88" s="98">
        <f t="shared" ref="T88:T96" si="50">IF(($E88      =0),0,(($P88      /$E88      )*100))</f>
        <v>0</v>
      </c>
      <c r="U88" s="99">
        <f t="shared" ref="U88:U96" si="51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5"/>
        <v>0</v>
      </c>
      <c r="F89" s="108" t="s">
        <v>1</v>
      </c>
      <c r="G89" s="108" t="s">
        <v>1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46"/>
        <v>0</v>
      </c>
      <c r="Q89" s="108">
        <f t="shared" si="47"/>
        <v>0</v>
      </c>
      <c r="R89" s="98">
        <f t="shared" si="48"/>
        <v>0</v>
      </c>
      <c r="S89" s="98">
        <f t="shared" si="49"/>
        <v>0</v>
      </c>
      <c r="T89" s="98">
        <f t="shared" si="50"/>
        <v>0</v>
      </c>
      <c r="U89" s="99">
        <f t="shared" si="51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5"/>
        <v>0</v>
      </c>
      <c r="F90" s="108" t="s">
        <v>1</v>
      </c>
      <c r="G90" s="108" t="s">
        <v>1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46"/>
        <v>0</v>
      </c>
      <c r="Q90" s="108">
        <f t="shared" si="47"/>
        <v>0</v>
      </c>
      <c r="R90" s="98">
        <f t="shared" si="48"/>
        <v>0</v>
      </c>
      <c r="S90" s="98">
        <f t="shared" si="49"/>
        <v>0</v>
      </c>
      <c r="T90" s="98">
        <f t="shared" si="50"/>
        <v>0</v>
      </c>
      <c r="U90" s="99">
        <f t="shared" si="51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5"/>
        <v>0</v>
      </c>
      <c r="F91" s="108" t="s">
        <v>1</v>
      </c>
      <c r="G91" s="108" t="s">
        <v>1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46"/>
        <v>0</v>
      </c>
      <c r="Q91" s="108">
        <f t="shared" si="47"/>
        <v>0</v>
      </c>
      <c r="R91" s="98">
        <f t="shared" si="48"/>
        <v>0</v>
      </c>
      <c r="S91" s="98">
        <f t="shared" si="49"/>
        <v>0</v>
      </c>
      <c r="T91" s="98">
        <f t="shared" si="50"/>
        <v>0</v>
      </c>
      <c r="U91" s="99">
        <f t="shared" si="51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5"/>
        <v>0</v>
      </c>
      <c r="F92" s="108" t="s">
        <v>1</v>
      </c>
      <c r="G92" s="108" t="s">
        <v>1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46"/>
        <v>0</v>
      </c>
      <c r="Q92" s="108">
        <f t="shared" si="47"/>
        <v>0</v>
      </c>
      <c r="R92" s="98">
        <f t="shared" si="48"/>
        <v>0</v>
      </c>
      <c r="S92" s="98">
        <f t="shared" si="49"/>
        <v>0</v>
      </c>
      <c r="T92" s="98">
        <f t="shared" si="50"/>
        <v>0</v>
      </c>
      <c r="U92" s="99">
        <f t="shared" si="51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5"/>
        <v>0</v>
      </c>
      <c r="F93" s="108" t="s">
        <v>1</v>
      </c>
      <c r="G93" s="108" t="s">
        <v>1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46"/>
        <v>0</v>
      </c>
      <c r="Q93" s="108">
        <f t="shared" si="47"/>
        <v>0</v>
      </c>
      <c r="R93" s="98">
        <f t="shared" si="48"/>
        <v>0</v>
      </c>
      <c r="S93" s="98">
        <f t="shared" si="49"/>
        <v>0</v>
      </c>
      <c r="T93" s="98">
        <f t="shared" si="50"/>
        <v>0</v>
      </c>
      <c r="U93" s="99">
        <f t="shared" si="51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5"/>
        <v>0</v>
      </c>
      <c r="F94" s="108" t="s">
        <v>1</v>
      </c>
      <c r="G94" s="108" t="s">
        <v>1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46"/>
        <v>0</v>
      </c>
      <c r="Q94" s="108">
        <f t="shared" si="47"/>
        <v>0</v>
      </c>
      <c r="R94" s="98">
        <f t="shared" si="48"/>
        <v>0</v>
      </c>
      <c r="S94" s="98">
        <f t="shared" si="49"/>
        <v>0</v>
      </c>
      <c r="T94" s="98">
        <f t="shared" si="50"/>
        <v>0</v>
      </c>
      <c r="U94" s="99">
        <f t="shared" si="51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5"/>
        <v>0</v>
      </c>
      <c r="F95" s="108" t="s">
        <v>1</v>
      </c>
      <c r="G95" s="108" t="s">
        <v>1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46"/>
        <v>0</v>
      </c>
      <c r="Q95" s="108">
        <f t="shared" si="47"/>
        <v>0</v>
      </c>
      <c r="R95" s="98">
        <f t="shared" si="48"/>
        <v>0</v>
      </c>
      <c r="S95" s="98">
        <f t="shared" si="49"/>
        <v>0</v>
      </c>
      <c r="T95" s="98">
        <f t="shared" si="50"/>
        <v>0</v>
      </c>
      <c r="U95" s="99">
        <f t="shared" si="51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5"/>
        <v>0</v>
      </c>
      <c r="F96" s="131" t="s">
        <v>1</v>
      </c>
      <c r="G96" s="131" t="s">
        <v>1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46"/>
        <v>0</v>
      </c>
      <c r="Q96" s="131">
        <f t="shared" si="47"/>
        <v>0</v>
      </c>
      <c r="R96" s="104">
        <f t="shared" si="48"/>
        <v>0</v>
      </c>
      <c r="S96" s="104">
        <f t="shared" si="49"/>
        <v>0</v>
      </c>
      <c r="T96" s="104">
        <f t="shared" si="50"/>
        <v>0</v>
      </c>
      <c r="U96" s="105">
        <f t="shared" si="51"/>
        <v>0</v>
      </c>
      <c r="V96" s="106"/>
      <c r="W96" s="107"/>
    </row>
    <row r="97" spans="1:23" ht="21" hidden="1" x14ac:dyDescent="0.25">
      <c r="A97" s="18" t="s">
        <v>120</v>
      </c>
      <c r="B97" s="132">
        <f t="shared" ref="B97:M97" si="52">SUM(B98:B112)</f>
        <v>0</v>
      </c>
      <c r="C97" s="132">
        <f t="shared" si="52"/>
        <v>0</v>
      </c>
      <c r="D97" s="132">
        <f t="shared" si="52"/>
        <v>0</v>
      </c>
      <c r="E97" s="132">
        <f t="shared" si="52"/>
        <v>0</v>
      </c>
      <c r="F97" s="132">
        <f t="shared" si="52"/>
        <v>0</v>
      </c>
      <c r="G97" s="132">
        <f t="shared" si="52"/>
        <v>0</v>
      </c>
      <c r="H97" s="132">
        <f t="shared" si="52"/>
        <v>0</v>
      </c>
      <c r="I97" s="132">
        <f t="shared" si="52"/>
        <v>0</v>
      </c>
      <c r="J97" s="132">
        <f t="shared" si="52"/>
        <v>0</v>
      </c>
      <c r="K97" s="132">
        <f t="shared" si="52"/>
        <v>0</v>
      </c>
      <c r="L97" s="132">
        <f t="shared" si="52"/>
        <v>0</v>
      </c>
      <c r="M97" s="133">
        <f t="shared" si="52"/>
        <v>0</v>
      </c>
      <c r="N97" s="132"/>
      <c r="O97" s="133"/>
      <c r="P97" s="132"/>
      <c r="Q97" s="133"/>
      <c r="R97" s="19" t="str">
        <f t="shared" ref="R97:R115" si="53">IF(L97=0," ",(N97-L97)/L97)</f>
        <v xml:space="preserve"> </v>
      </c>
      <c r="S97" s="19" t="str">
        <f t="shared" ref="S97:S115" si="54">IF(M97=0," ",(O97-M97)/M97)</f>
        <v xml:space="preserve"> </v>
      </c>
      <c r="T97" s="19" t="str">
        <f t="shared" ref="T97:T115" si="55">IF(E97=0," ",(P97/E97))</f>
        <v xml:space="preserve"> </v>
      </c>
      <c r="U97" s="20" t="str">
        <f t="shared" ref="U97:U115" si="56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 t="shared" ref="E98:E112" si="57"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3"/>
        <v xml:space="preserve"> </v>
      </c>
      <c r="S98" s="22" t="str">
        <f t="shared" si="54"/>
        <v xml:space="preserve"> </v>
      </c>
      <c r="T98" s="22" t="str">
        <f t="shared" si="55"/>
        <v xml:space="preserve"> </v>
      </c>
      <c r="U98" s="23" t="str">
        <f t="shared" si="56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si="57"/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3"/>
        <v xml:space="preserve"> </v>
      </c>
      <c r="S99" s="22" t="str">
        <f t="shared" si="54"/>
        <v xml:space="preserve"> </v>
      </c>
      <c r="T99" s="22" t="str">
        <f t="shared" si="55"/>
        <v xml:space="preserve"> </v>
      </c>
      <c r="U99" s="23" t="str">
        <f t="shared" si="56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57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3"/>
        <v xml:space="preserve"> </v>
      </c>
      <c r="S100" s="22" t="str">
        <f t="shared" si="54"/>
        <v xml:space="preserve"> </v>
      </c>
      <c r="T100" s="22" t="str">
        <f t="shared" si="55"/>
        <v xml:space="preserve"> </v>
      </c>
      <c r="U100" s="23" t="str">
        <f t="shared" si="56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57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3"/>
        <v xml:space="preserve"> </v>
      </c>
      <c r="S101" s="22" t="str">
        <f t="shared" si="54"/>
        <v xml:space="preserve"> </v>
      </c>
      <c r="T101" s="22" t="str">
        <f t="shared" si="55"/>
        <v xml:space="preserve"> </v>
      </c>
      <c r="U101" s="23" t="str">
        <f t="shared" si="56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57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3"/>
        <v xml:space="preserve"> </v>
      </c>
      <c r="S102" s="22" t="str">
        <f t="shared" si="54"/>
        <v xml:space="preserve"> </v>
      </c>
      <c r="T102" s="22" t="str">
        <f t="shared" si="55"/>
        <v xml:space="preserve"> </v>
      </c>
      <c r="U102" s="23" t="str">
        <f t="shared" si="56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57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3"/>
        <v xml:space="preserve"> </v>
      </c>
      <c r="S103" s="22" t="str">
        <f t="shared" si="54"/>
        <v xml:space="preserve"> </v>
      </c>
      <c r="T103" s="22" t="str">
        <f t="shared" si="55"/>
        <v xml:space="preserve"> </v>
      </c>
      <c r="U103" s="23" t="str">
        <f t="shared" si="56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57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3"/>
        <v xml:space="preserve"> </v>
      </c>
      <c r="S104" s="22" t="str">
        <f t="shared" si="54"/>
        <v xml:space="preserve"> </v>
      </c>
      <c r="T104" s="22" t="str">
        <f t="shared" si="55"/>
        <v xml:space="preserve"> </v>
      </c>
      <c r="U104" s="23" t="str">
        <f t="shared" si="56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57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3"/>
        <v xml:space="preserve"> </v>
      </c>
      <c r="S105" s="22" t="str">
        <f t="shared" si="54"/>
        <v xml:space="preserve"> </v>
      </c>
      <c r="T105" s="22" t="str">
        <f t="shared" si="55"/>
        <v xml:space="preserve"> </v>
      </c>
      <c r="U105" s="23" t="str">
        <f t="shared" si="56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57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3"/>
        <v xml:space="preserve"> </v>
      </c>
      <c r="S106" s="22" t="str">
        <f t="shared" si="54"/>
        <v xml:space="preserve"> </v>
      </c>
      <c r="T106" s="22" t="str">
        <f t="shared" si="55"/>
        <v xml:space="preserve"> </v>
      </c>
      <c r="U106" s="23" t="str">
        <f t="shared" si="56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57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3"/>
        <v xml:space="preserve"> </v>
      </c>
      <c r="S107" s="22" t="str">
        <f t="shared" si="54"/>
        <v xml:space="preserve"> </v>
      </c>
      <c r="T107" s="22" t="str">
        <f t="shared" si="55"/>
        <v xml:space="preserve"> </v>
      </c>
      <c r="U107" s="23" t="str">
        <f t="shared" si="56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57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3"/>
        <v xml:space="preserve"> </v>
      </c>
      <c r="S108" s="22" t="str">
        <f t="shared" si="54"/>
        <v xml:space="preserve"> </v>
      </c>
      <c r="T108" s="22" t="str">
        <f t="shared" si="55"/>
        <v xml:space="preserve"> </v>
      </c>
      <c r="U108" s="23" t="str">
        <f t="shared" si="56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57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3"/>
        <v xml:space="preserve"> </v>
      </c>
      <c r="S109" s="22" t="str">
        <f t="shared" si="54"/>
        <v xml:space="preserve"> </v>
      </c>
      <c r="T109" s="22" t="str">
        <f t="shared" si="55"/>
        <v xml:space="preserve"> </v>
      </c>
      <c r="U109" s="23" t="str">
        <f t="shared" si="56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57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3"/>
        <v xml:space="preserve"> </v>
      </c>
      <c r="S110" s="22" t="str">
        <f t="shared" si="54"/>
        <v xml:space="preserve"> </v>
      </c>
      <c r="T110" s="22" t="str">
        <f t="shared" si="55"/>
        <v xml:space="preserve"> </v>
      </c>
      <c r="U110" s="23" t="str">
        <f t="shared" si="56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57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3"/>
        <v xml:space="preserve"> </v>
      </c>
      <c r="S111" s="22" t="str">
        <f t="shared" si="54"/>
        <v xml:space="preserve"> </v>
      </c>
      <c r="T111" s="22" t="str">
        <f t="shared" si="55"/>
        <v xml:space="preserve"> </v>
      </c>
      <c r="U111" s="23" t="str">
        <f t="shared" si="56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57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3"/>
        <v xml:space="preserve"> </v>
      </c>
      <c r="S112" s="22" t="str">
        <f t="shared" si="54"/>
        <v xml:space="preserve"> </v>
      </c>
      <c r="T112" s="22" t="str">
        <f t="shared" si="55"/>
        <v xml:space="preserve"> </v>
      </c>
      <c r="U112" s="23" t="str">
        <f t="shared" si="56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si="53"/>
        <v xml:space="preserve"> </v>
      </c>
      <c r="S113" s="20" t="str">
        <f t="shared" si="54"/>
        <v xml:space="preserve"> </v>
      </c>
      <c r="T113" s="19" t="str">
        <f t="shared" si="55"/>
        <v xml:space="preserve"> </v>
      </c>
      <c r="U113" s="20" t="str">
        <f t="shared" si="56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58">B97+B87</f>
        <v>0</v>
      </c>
      <c r="C114" s="137">
        <f t="shared" si="58"/>
        <v>0</v>
      </c>
      <c r="D114" s="137">
        <f t="shared" si="58"/>
        <v>0</v>
      </c>
      <c r="E114" s="137">
        <f t="shared" si="58"/>
        <v>0</v>
      </c>
      <c r="F114" s="137" t="e">
        <f t="shared" si="58"/>
        <v>#VALUE!</v>
      </c>
      <c r="G114" s="137" t="e">
        <f t="shared" si="58"/>
        <v>#VALUE!</v>
      </c>
      <c r="H114" s="137">
        <f t="shared" si="58"/>
        <v>0</v>
      </c>
      <c r="I114" s="137">
        <f t="shared" si="58"/>
        <v>0</v>
      </c>
      <c r="J114" s="137">
        <f t="shared" si="58"/>
        <v>0</v>
      </c>
      <c r="K114" s="137">
        <f t="shared" si="58"/>
        <v>0</v>
      </c>
      <c r="L114" s="137">
        <f t="shared" si="58"/>
        <v>0</v>
      </c>
      <c r="M114" s="137">
        <f t="shared" si="58"/>
        <v>0</v>
      </c>
      <c r="N114" s="137">
        <f t="shared" si="58"/>
        <v>0</v>
      </c>
      <c r="O114" s="137">
        <f t="shared" si="58"/>
        <v>0</v>
      </c>
      <c r="P114" s="137">
        <f t="shared" si="58"/>
        <v>0</v>
      </c>
      <c r="Q114" s="137">
        <f t="shared" si="58"/>
        <v>0</v>
      </c>
      <c r="R114" s="29" t="str">
        <f t="shared" si="53"/>
        <v xml:space="preserve"> </v>
      </c>
      <c r="S114" s="30" t="str">
        <f t="shared" si="54"/>
        <v xml:space="preserve"> </v>
      </c>
      <c r="T114" s="29" t="str">
        <f t="shared" si="55"/>
        <v xml:space="preserve"> </v>
      </c>
      <c r="U114" s="30" t="str">
        <f t="shared" si="56"/>
        <v xml:space="preserve"> </v>
      </c>
      <c r="V114" s="27"/>
      <c r="W114" s="28"/>
    </row>
    <row r="115" spans="1:23" hidden="1" x14ac:dyDescent="0.25">
      <c r="A115" s="31" t="s">
        <v>121</v>
      </c>
      <c r="B115" s="139">
        <f t="shared" ref="B115:Q115" si="59">B87</f>
        <v>0</v>
      </c>
      <c r="C115" s="139">
        <f t="shared" si="59"/>
        <v>0</v>
      </c>
      <c r="D115" s="139">
        <f t="shared" si="59"/>
        <v>0</v>
      </c>
      <c r="E115" s="139">
        <f t="shared" si="59"/>
        <v>0</v>
      </c>
      <c r="F115" s="139" t="e">
        <f t="shared" si="59"/>
        <v>#VALUE!</v>
      </c>
      <c r="G115" s="139" t="e">
        <f t="shared" si="59"/>
        <v>#VALUE!</v>
      </c>
      <c r="H115" s="139">
        <f t="shared" si="59"/>
        <v>0</v>
      </c>
      <c r="I115" s="139">
        <f t="shared" si="59"/>
        <v>0</v>
      </c>
      <c r="J115" s="139">
        <f t="shared" si="59"/>
        <v>0</v>
      </c>
      <c r="K115" s="139">
        <f t="shared" si="59"/>
        <v>0</v>
      </c>
      <c r="L115" s="139">
        <f t="shared" si="59"/>
        <v>0</v>
      </c>
      <c r="M115" s="139">
        <f t="shared" si="59"/>
        <v>0</v>
      </c>
      <c r="N115" s="139">
        <f t="shared" si="59"/>
        <v>0</v>
      </c>
      <c r="O115" s="139">
        <f t="shared" si="59"/>
        <v>0</v>
      </c>
      <c r="P115" s="139">
        <f t="shared" si="59"/>
        <v>0</v>
      </c>
      <c r="Q115" s="139">
        <f t="shared" si="59"/>
        <v>0</v>
      </c>
      <c r="R115" s="29" t="str">
        <f t="shared" si="53"/>
        <v xml:space="preserve"> </v>
      </c>
      <c r="S115" s="30" t="str">
        <f t="shared" si="54"/>
        <v xml:space="preserve"> </v>
      </c>
      <c r="T115" s="29" t="str">
        <f t="shared" si="55"/>
        <v xml:space="preserve"> </v>
      </c>
      <c r="U115" s="30" t="str">
        <f t="shared" si="56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122</v>
      </c>
    </row>
    <row r="118" spans="1:23" x14ac:dyDescent="0.25">
      <c r="A118" s="35" t="s">
        <v>123</v>
      </c>
    </row>
    <row r="119" spans="1:23" ht="13" x14ac:dyDescent="0.3">
      <c r="A119" s="35" t="s">
        <v>124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125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126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127</v>
      </c>
    </row>
    <row r="124" spans="1:23" ht="13" x14ac:dyDescent="0.3">
      <c r="A124" s="36" t="s">
        <v>93</v>
      </c>
      <c r="G124" s="36" t="s">
        <v>93</v>
      </c>
      <c r="W124" s="36"/>
    </row>
    <row r="125" spans="1:23" ht="13" x14ac:dyDescent="0.3">
      <c r="A125" s="36"/>
      <c r="G125" s="36"/>
      <c r="W125" s="36"/>
    </row>
    <row r="126" spans="1:23" ht="13" x14ac:dyDescent="0.3">
      <c r="A126" s="36" t="s">
        <v>93</v>
      </c>
      <c r="G126" s="36" t="s">
        <v>93</v>
      </c>
      <c r="W126" s="36"/>
    </row>
  </sheetData>
  <sheetProtection algorithmName="SHA-512" hashValue="PZvDqf6m4h6Rr0mZxnEgUG6dqHBHHXEFICiNnfzLJVN5tHWtdZoxWg0UeA9tYRw7LhcmUT377sj7wIEZybRP7A==" saltValue="vr0CFFHud3XUG+MAOA/qdg==" spinCount="100000" sheet="1" objects="1" scenarios="1"/>
  <mergeCells count="18"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3E7E0-7EDE-454B-8784-11115BB9995F}">
  <sheetPr>
    <pageSetUpPr fitToPage="1"/>
  </sheetPr>
  <dimension ref="A1:W126"/>
  <sheetViews>
    <sheetView showGridLines="0" workbookViewId="0">
      <selection activeCell="A4" sqref="A4:U4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130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1</v>
      </c>
      <c r="G9" s="110" t="s">
        <v>1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1</v>
      </c>
      <c r="W9" s="110" t="s">
        <v>1</v>
      </c>
    </row>
    <row r="10" spans="1:23" ht="13" customHeight="1" x14ac:dyDescent="0.3">
      <c r="A10" s="53" t="s">
        <v>37</v>
      </c>
      <c r="B10" s="108">
        <v>63300000</v>
      </c>
      <c r="C10" s="108"/>
      <c r="D10" s="108"/>
      <c r="E10" s="108">
        <f t="shared" ref="E10:E17" si="0">$B10      +$C10      +$D10</f>
        <v>63300000</v>
      </c>
      <c r="F10" s="109">
        <v>63300000</v>
      </c>
      <c r="G10" s="110">
        <v>63300000</v>
      </c>
      <c r="H10" s="109">
        <v>10979000</v>
      </c>
      <c r="I10" s="110">
        <v>8080692</v>
      </c>
      <c r="J10" s="109">
        <v>20237000</v>
      </c>
      <c r="K10" s="110">
        <v>14478621</v>
      </c>
      <c r="L10" s="109">
        <v>12752000</v>
      </c>
      <c r="M10" s="110">
        <v>15323307</v>
      </c>
      <c r="N10" s="109">
        <v>10639000</v>
      </c>
      <c r="O10" s="110">
        <v>16506684</v>
      </c>
      <c r="P10" s="109">
        <f t="shared" ref="P10:P17" si="1">$H10      +$J10      +$L10      +$N10</f>
        <v>54607000</v>
      </c>
      <c r="Q10" s="110">
        <f t="shared" ref="Q10:Q17" si="2">$I10      +$K10      +$M10      +$O10</f>
        <v>54389304</v>
      </c>
      <c r="R10" s="54">
        <f t="shared" ref="R10:R17" si="3">IF(($L10      =0),0,((($N10      -$L10      )/$L10      )*100))</f>
        <v>-16.569949811794231</v>
      </c>
      <c r="S10" s="55">
        <f t="shared" ref="S10:S17" si="4">IF(($M10      =0),0,((($O10      -$M10      )/$M10      )*100))</f>
        <v>7.7227259102751118</v>
      </c>
      <c r="T10" s="54">
        <f t="shared" ref="T10:T16" si="5">IF(($E10      =0),0,(($P10      /$E10      )*100))</f>
        <v>86.266982622432863</v>
      </c>
      <c r="U10" s="56">
        <f t="shared" ref="U10:U16" si="6">IF(($E10      =0),0,(($Q10      /$E10      )*100))</f>
        <v>85.923071090047401</v>
      </c>
      <c r="V10" s="109" t="s">
        <v>1</v>
      </c>
      <c r="W10" s="110" t="s">
        <v>1</v>
      </c>
    </row>
    <row r="11" spans="1:23" ht="13" customHeight="1" x14ac:dyDescent="0.3">
      <c r="A11" s="53" t="s">
        <v>38</v>
      </c>
      <c r="B11" s="108">
        <v>17600000</v>
      </c>
      <c r="C11" s="108"/>
      <c r="D11" s="108"/>
      <c r="E11" s="108">
        <f t="shared" si="0"/>
        <v>17600000</v>
      </c>
      <c r="F11" s="109">
        <v>17600000</v>
      </c>
      <c r="G11" s="110">
        <v>17600000</v>
      </c>
      <c r="H11" s="109">
        <v>4223000</v>
      </c>
      <c r="I11" s="110">
        <v>3816048</v>
      </c>
      <c r="J11" s="109">
        <v>4837000</v>
      </c>
      <c r="K11" s="110">
        <v>5412079</v>
      </c>
      <c r="L11" s="109">
        <v>2835000</v>
      </c>
      <c r="M11" s="110">
        <v>1796129</v>
      </c>
      <c r="N11" s="109">
        <v>4112000</v>
      </c>
      <c r="O11" s="110">
        <v>4173560</v>
      </c>
      <c r="P11" s="109">
        <f t="shared" si="1"/>
        <v>16007000</v>
      </c>
      <c r="Q11" s="110">
        <f t="shared" si="2"/>
        <v>15197816</v>
      </c>
      <c r="R11" s="54">
        <f t="shared" si="3"/>
        <v>45.04409171075838</v>
      </c>
      <c r="S11" s="55">
        <f t="shared" si="4"/>
        <v>132.3641564720574</v>
      </c>
      <c r="T11" s="54">
        <f t="shared" si="5"/>
        <v>90.94886363636364</v>
      </c>
      <c r="U11" s="56">
        <f t="shared" si="6"/>
        <v>86.351227272727272</v>
      </c>
      <c r="V11" s="109" t="s">
        <v>1</v>
      </c>
      <c r="W11" s="110" t="s">
        <v>1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1</v>
      </c>
      <c r="G12" s="110" t="s">
        <v>1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1</v>
      </c>
      <c r="W12" s="110" t="s">
        <v>1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1</v>
      </c>
      <c r="G13" s="110" t="s">
        <v>1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1</v>
      </c>
      <c r="W13" s="110" t="s">
        <v>1</v>
      </c>
    </row>
    <row r="14" spans="1:23" ht="13" customHeight="1" x14ac:dyDescent="0.3">
      <c r="A14" s="53" t="s">
        <v>41</v>
      </c>
      <c r="B14" s="108">
        <v>89020000</v>
      </c>
      <c r="C14" s="108"/>
      <c r="D14" s="108"/>
      <c r="E14" s="108">
        <f t="shared" si="0"/>
        <v>89020000</v>
      </c>
      <c r="F14" s="109">
        <v>89020000</v>
      </c>
      <c r="G14" s="110">
        <v>64614000</v>
      </c>
      <c r="H14" s="109">
        <v>15947000</v>
      </c>
      <c r="I14" s="110">
        <v>16918344</v>
      </c>
      <c r="J14" s="109">
        <v>18150000</v>
      </c>
      <c r="K14" s="110">
        <v>14810012</v>
      </c>
      <c r="L14" s="109">
        <v>12959000</v>
      </c>
      <c r="M14" s="110">
        <v>17220738</v>
      </c>
      <c r="N14" s="109">
        <v>17558000</v>
      </c>
      <c r="O14" s="110">
        <v>24262863</v>
      </c>
      <c r="P14" s="109">
        <f t="shared" si="1"/>
        <v>64614000</v>
      </c>
      <c r="Q14" s="110">
        <f t="shared" si="2"/>
        <v>73211957</v>
      </c>
      <c r="R14" s="54">
        <f t="shared" si="3"/>
        <v>35.488849448259899</v>
      </c>
      <c r="S14" s="55">
        <f t="shared" si="4"/>
        <v>40.893282273965262</v>
      </c>
      <c r="T14" s="54">
        <f t="shared" si="5"/>
        <v>72.583689058638512</v>
      </c>
      <c r="U14" s="56">
        <f t="shared" si="6"/>
        <v>82.24214446191867</v>
      </c>
      <c r="V14" s="109" t="s">
        <v>1</v>
      </c>
      <c r="W14" s="110" t="s">
        <v>1</v>
      </c>
    </row>
    <row r="15" spans="1:23" ht="13" customHeight="1" x14ac:dyDescent="0.3">
      <c r="A15" s="53" t="s">
        <v>42</v>
      </c>
      <c r="B15" s="108">
        <v>8000000</v>
      </c>
      <c r="C15" s="108"/>
      <c r="D15" s="108"/>
      <c r="E15" s="108">
        <f t="shared" si="0"/>
        <v>8000000</v>
      </c>
      <c r="F15" s="109">
        <v>8000000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1</v>
      </c>
      <c r="W15" s="110" t="s">
        <v>1</v>
      </c>
    </row>
    <row r="16" spans="1:23" ht="13" customHeight="1" x14ac:dyDescent="0.3">
      <c r="A16" s="53" t="s">
        <v>43</v>
      </c>
      <c r="B16" s="108">
        <v>47000000</v>
      </c>
      <c r="C16" s="108">
        <v>-47000000</v>
      </c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1</v>
      </c>
      <c r="W16" s="110" t="s">
        <v>1</v>
      </c>
    </row>
    <row r="17" spans="1:23" ht="13" customHeight="1" x14ac:dyDescent="0.3">
      <c r="A17" s="57" t="s">
        <v>44</v>
      </c>
      <c r="B17" s="111">
        <f>SUM(B9:B16)</f>
        <v>224920000</v>
      </c>
      <c r="C17" s="111">
        <f>SUM(C9:C16)</f>
        <v>-47000000</v>
      </c>
      <c r="D17" s="111"/>
      <c r="E17" s="111">
        <f t="shared" si="0"/>
        <v>177920000</v>
      </c>
      <c r="F17" s="112">
        <f t="shared" ref="F17:O17" si="7">SUM(F9:F16)</f>
        <v>177920000</v>
      </c>
      <c r="G17" s="113">
        <f t="shared" si="7"/>
        <v>145514000</v>
      </c>
      <c r="H17" s="112">
        <f t="shared" si="7"/>
        <v>31149000</v>
      </c>
      <c r="I17" s="113">
        <f t="shared" si="7"/>
        <v>28815084</v>
      </c>
      <c r="J17" s="112">
        <f t="shared" si="7"/>
        <v>43224000</v>
      </c>
      <c r="K17" s="113">
        <f t="shared" si="7"/>
        <v>34700712</v>
      </c>
      <c r="L17" s="112">
        <f t="shared" si="7"/>
        <v>28546000</v>
      </c>
      <c r="M17" s="113">
        <f t="shared" si="7"/>
        <v>34340174</v>
      </c>
      <c r="N17" s="112">
        <f t="shared" si="7"/>
        <v>32309000</v>
      </c>
      <c r="O17" s="113">
        <f t="shared" si="7"/>
        <v>44943107</v>
      </c>
      <c r="P17" s="112">
        <f t="shared" si="1"/>
        <v>135228000</v>
      </c>
      <c r="Q17" s="113">
        <f t="shared" si="2"/>
        <v>142799077</v>
      </c>
      <c r="R17" s="58">
        <f t="shared" si="3"/>
        <v>13.182232186646115</v>
      </c>
      <c r="S17" s="59">
        <f t="shared" si="4"/>
        <v>30.876177272718536</v>
      </c>
      <c r="T17" s="58">
        <f>IF((SUM($E9:$E14))=0,0,(P17/(SUM($E9:$E14))*100))</f>
        <v>79.583333333333329</v>
      </c>
      <c r="U17" s="60">
        <f>IF((SUM($E9:$E14))=0,0,(Q17/(SUM($E9:$E14))*100))</f>
        <v>84.039004825800376</v>
      </c>
      <c r="V17" s="112" t="s">
        <v>1</v>
      </c>
      <c r="W17" s="113" t="s">
        <v>1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433487000</v>
      </c>
      <c r="C19" s="108"/>
      <c r="D19" s="108"/>
      <c r="E19" s="108">
        <f t="shared" ref="E19:E26" si="8">$B19      +$C19      +$D19</f>
        <v>433487000</v>
      </c>
      <c r="F19" s="109">
        <v>433487000</v>
      </c>
      <c r="G19" s="110">
        <v>433487000</v>
      </c>
      <c r="H19" s="109">
        <v>80182000</v>
      </c>
      <c r="I19" s="110">
        <v>80985624</v>
      </c>
      <c r="J19" s="109">
        <v>162518000</v>
      </c>
      <c r="K19" s="110">
        <v>167252521</v>
      </c>
      <c r="L19" s="109">
        <v>80609000</v>
      </c>
      <c r="M19" s="110">
        <v>88180806</v>
      </c>
      <c r="N19" s="109">
        <v>109608000</v>
      </c>
      <c r="O19" s="110">
        <v>88720932</v>
      </c>
      <c r="P19" s="109">
        <f t="shared" ref="P19:P26" si="9">$H19      +$J19      +$L19      +$N19</f>
        <v>432917000</v>
      </c>
      <c r="Q19" s="110">
        <f t="shared" ref="Q19:Q26" si="10">$I19      +$K19      +$M19      +$O19</f>
        <v>425139883</v>
      </c>
      <c r="R19" s="54">
        <f t="shared" ref="R19:R26" si="11">IF(($L19      =0),0,((($N19      -$L19      )/$L19      )*100))</f>
        <v>35.974891141187712</v>
      </c>
      <c r="S19" s="55">
        <f t="shared" ref="S19:S26" si="12">IF(($M19      =0),0,((($O19      -$M19      )/$M19      )*100))</f>
        <v>0.61252105134988222</v>
      </c>
      <c r="T19" s="54">
        <f t="shared" ref="T19:T25" si="13">IF(($E19      =0),0,(($P19      /$E19      )*100))</f>
        <v>99.868508167488301</v>
      </c>
      <c r="U19" s="56">
        <f t="shared" ref="U19:U25" si="14">IF(($E19      =0),0,(($Q19      /$E19      )*100))</f>
        <v>98.07442506926391</v>
      </c>
      <c r="V19" s="109" t="s">
        <v>1</v>
      </c>
      <c r="W19" s="110" t="s">
        <v>1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1</v>
      </c>
      <c r="G20" s="110" t="s">
        <v>1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1</v>
      </c>
      <c r="W20" s="110" t="s">
        <v>1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1</v>
      </c>
      <c r="G21" s="110" t="s">
        <v>1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1</v>
      </c>
      <c r="W21" s="110" t="s">
        <v>1</v>
      </c>
    </row>
    <row r="22" spans="1:23" ht="13" customHeight="1" x14ac:dyDescent="0.3">
      <c r="A22" s="53" t="s">
        <v>49</v>
      </c>
      <c r="B22" s="108">
        <v>55660000</v>
      </c>
      <c r="C22" s="108">
        <v>88894000</v>
      </c>
      <c r="D22" s="108"/>
      <c r="E22" s="108">
        <f t="shared" si="8"/>
        <v>144554000</v>
      </c>
      <c r="F22" s="109">
        <v>144554000</v>
      </c>
      <c r="G22" s="110">
        <v>144554000</v>
      </c>
      <c r="H22" s="109">
        <v>2993000</v>
      </c>
      <c r="I22" s="110"/>
      <c r="J22" s="109">
        <v>4739000</v>
      </c>
      <c r="K22" s="110">
        <v>10000448</v>
      </c>
      <c r="L22" s="109">
        <v>28915000</v>
      </c>
      <c r="M22" s="110">
        <v>14883038</v>
      </c>
      <c r="N22" s="109">
        <v>9802000</v>
      </c>
      <c r="O22" s="110">
        <v>15041865</v>
      </c>
      <c r="P22" s="109">
        <f t="shared" si="9"/>
        <v>46449000</v>
      </c>
      <c r="Q22" s="110">
        <f t="shared" si="10"/>
        <v>39925351</v>
      </c>
      <c r="R22" s="54">
        <f t="shared" si="11"/>
        <v>-66.1006398063289</v>
      </c>
      <c r="S22" s="55">
        <f t="shared" si="12"/>
        <v>1.0671678725808535</v>
      </c>
      <c r="T22" s="54">
        <f t="shared" si="13"/>
        <v>32.13262863704913</v>
      </c>
      <c r="U22" s="56">
        <f t="shared" si="14"/>
        <v>27.619679151043901</v>
      </c>
      <c r="V22" s="109" t="s">
        <v>1</v>
      </c>
      <c r="W22" s="110" t="s">
        <v>1</v>
      </c>
    </row>
    <row r="23" spans="1:23" ht="13" customHeight="1" x14ac:dyDescent="0.3">
      <c r="A23" s="53" t="s">
        <v>50</v>
      </c>
      <c r="B23" s="108">
        <v>26488000</v>
      </c>
      <c r="C23" s="108">
        <v>407156000</v>
      </c>
      <c r="D23" s="108"/>
      <c r="E23" s="108">
        <f t="shared" si="8"/>
        <v>433644000</v>
      </c>
      <c r="F23" s="109">
        <v>433644000</v>
      </c>
      <c r="G23" s="110">
        <v>433644000</v>
      </c>
      <c r="H23" s="109">
        <v>549000</v>
      </c>
      <c r="I23" s="110"/>
      <c r="J23" s="109">
        <v>3486000</v>
      </c>
      <c r="K23" s="110">
        <v>1347133</v>
      </c>
      <c r="L23" s="109">
        <v>3107000</v>
      </c>
      <c r="M23" s="110">
        <v>16194361</v>
      </c>
      <c r="N23" s="109">
        <v>16921000</v>
      </c>
      <c r="O23" s="110">
        <v>78236974</v>
      </c>
      <c r="P23" s="109">
        <f t="shared" si="9"/>
        <v>24063000</v>
      </c>
      <c r="Q23" s="110">
        <f t="shared" si="10"/>
        <v>95778468</v>
      </c>
      <c r="R23" s="54">
        <f t="shared" si="11"/>
        <v>444.60894753781781</v>
      </c>
      <c r="S23" s="55">
        <f t="shared" si="12"/>
        <v>383.11244883326981</v>
      </c>
      <c r="T23" s="54">
        <f t="shared" si="13"/>
        <v>5.5490217782328362</v>
      </c>
      <c r="U23" s="56">
        <f t="shared" si="14"/>
        <v>22.086888784348453</v>
      </c>
      <c r="V23" s="109">
        <v>95795000</v>
      </c>
      <c r="W23" s="110">
        <v>44283000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1</v>
      </c>
      <c r="G24" s="110" t="s">
        <v>1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1</v>
      </c>
      <c r="W24" s="110" t="s">
        <v>1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1</v>
      </c>
      <c r="G25" s="110" t="s">
        <v>1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1</v>
      </c>
      <c r="W25" s="110" t="s">
        <v>1</v>
      </c>
    </row>
    <row r="26" spans="1:23" ht="13" customHeight="1" x14ac:dyDescent="0.3">
      <c r="A26" s="57" t="s">
        <v>44</v>
      </c>
      <c r="B26" s="111">
        <f>SUM(B19:B25)</f>
        <v>515635000</v>
      </c>
      <c r="C26" s="111">
        <f>SUM(C19:C25)</f>
        <v>496050000</v>
      </c>
      <c r="D26" s="111"/>
      <c r="E26" s="111">
        <f t="shared" si="8"/>
        <v>1011685000</v>
      </c>
      <c r="F26" s="112">
        <f t="shared" ref="F26:O26" si="15">SUM(F19:F25)</f>
        <v>1011685000</v>
      </c>
      <c r="G26" s="113">
        <f t="shared" si="15"/>
        <v>1011685000</v>
      </c>
      <c r="H26" s="112">
        <f t="shared" si="15"/>
        <v>83724000</v>
      </c>
      <c r="I26" s="113">
        <f t="shared" si="15"/>
        <v>80985624</v>
      </c>
      <c r="J26" s="112">
        <f t="shared" si="15"/>
        <v>170743000</v>
      </c>
      <c r="K26" s="113">
        <f t="shared" si="15"/>
        <v>178600102</v>
      </c>
      <c r="L26" s="112">
        <f t="shared" si="15"/>
        <v>112631000</v>
      </c>
      <c r="M26" s="113">
        <f t="shared" si="15"/>
        <v>119258205</v>
      </c>
      <c r="N26" s="112">
        <f t="shared" si="15"/>
        <v>136331000</v>
      </c>
      <c r="O26" s="113">
        <f t="shared" si="15"/>
        <v>181999771</v>
      </c>
      <c r="P26" s="112">
        <f t="shared" si="9"/>
        <v>503429000</v>
      </c>
      <c r="Q26" s="113">
        <f t="shared" si="10"/>
        <v>560843702</v>
      </c>
      <c r="R26" s="58">
        <f t="shared" si="11"/>
        <v>21.042164235423641</v>
      </c>
      <c r="S26" s="59">
        <f t="shared" si="12"/>
        <v>52.609852714117231</v>
      </c>
      <c r="T26" s="58">
        <f>IF(($E26-$E21-$E25)   =0,0,($P26   /($E26-$E21-$E25)   )*100)</f>
        <v>49.761437601625012</v>
      </c>
      <c r="U26" s="60">
        <f>IF(($E26-$E21-$E25)   =0,0,($Q26   /($E26-$E21-$E25)   )*100)</f>
        <v>55.436593603740292</v>
      </c>
      <c r="V26" s="112">
        <f>SUM(V19:V25)</f>
        <v>95795000</v>
      </c>
      <c r="W26" s="113">
        <f>SUM(W19:W25)</f>
        <v>44283000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1</v>
      </c>
      <c r="G28" s="110" t="s">
        <v>1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1</v>
      </c>
      <c r="W28" s="110" t="s">
        <v>1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1</v>
      </c>
      <c r="G29" s="110" t="s">
        <v>1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1</v>
      </c>
      <c r="W29" s="110" t="s">
        <v>1</v>
      </c>
    </row>
    <row r="30" spans="1:23" ht="13" customHeight="1" x14ac:dyDescent="0.3">
      <c r="A30" s="53" t="s">
        <v>56</v>
      </c>
      <c r="B30" s="108">
        <v>189331000</v>
      </c>
      <c r="C30" s="108"/>
      <c r="D30" s="108"/>
      <c r="E30" s="108">
        <f>$B30      +$C30      +$D30</f>
        <v>189331000</v>
      </c>
      <c r="F30" s="109">
        <v>189331000</v>
      </c>
      <c r="G30" s="110">
        <v>189331000</v>
      </c>
      <c r="H30" s="109">
        <v>24431000</v>
      </c>
      <c r="I30" s="110">
        <v>35022506</v>
      </c>
      <c r="J30" s="109">
        <v>42556000</v>
      </c>
      <c r="K30" s="110">
        <v>35222714</v>
      </c>
      <c r="L30" s="109">
        <v>58478000</v>
      </c>
      <c r="M30" s="110">
        <v>60186275</v>
      </c>
      <c r="N30" s="109">
        <v>22610000</v>
      </c>
      <c r="O30" s="110">
        <v>48863567</v>
      </c>
      <c r="P30" s="109">
        <f>$H30      +$J30      +$L30      +$N30</f>
        <v>148075000</v>
      </c>
      <c r="Q30" s="110">
        <f>$I30      +$K30      +$M30      +$O30</f>
        <v>179295062</v>
      </c>
      <c r="R30" s="54">
        <f>IF(($L30      =0),0,((($N30      -$L30      )/$L30      )*100))</f>
        <v>-61.33588700023941</v>
      </c>
      <c r="S30" s="55">
        <f>IF(($M30      =0),0,((($O30      -$M30      )/$M30      )*100))</f>
        <v>-18.812774174843021</v>
      </c>
      <c r="T30" s="54">
        <f>IF(($E30      =0),0,(($P30      /$E30      )*100))</f>
        <v>78.209590611151896</v>
      </c>
      <c r="U30" s="56">
        <f>IF(($E30      =0),0,(($Q30      /$E30      )*100))</f>
        <v>94.699263195145008</v>
      </c>
      <c r="V30" s="109" t="s">
        <v>1</v>
      </c>
      <c r="W30" s="110" t="s">
        <v>1</v>
      </c>
    </row>
    <row r="31" spans="1:23" ht="13" customHeight="1" x14ac:dyDescent="0.3">
      <c r="A31" s="53" t="s">
        <v>57</v>
      </c>
      <c r="B31" s="108">
        <v>13251000</v>
      </c>
      <c r="C31" s="108"/>
      <c r="D31" s="108"/>
      <c r="E31" s="108">
        <f>$B31      +$C31      +$D31</f>
        <v>13251000</v>
      </c>
      <c r="F31" s="109">
        <v>13251000</v>
      </c>
      <c r="G31" s="110">
        <v>13251000</v>
      </c>
      <c r="H31" s="109">
        <v>2897000</v>
      </c>
      <c r="I31" s="110">
        <v>1352716</v>
      </c>
      <c r="J31" s="109">
        <v>3296000</v>
      </c>
      <c r="K31" s="110">
        <v>5116682</v>
      </c>
      <c r="L31" s="109">
        <v>3378000</v>
      </c>
      <c r="M31" s="110">
        <v>2900990</v>
      </c>
      <c r="N31" s="109">
        <v>3584000</v>
      </c>
      <c r="O31" s="110">
        <v>3537140</v>
      </c>
      <c r="P31" s="109">
        <f>$H31      +$J31      +$L31      +$N31</f>
        <v>13155000</v>
      </c>
      <c r="Q31" s="110">
        <f>$I31      +$K31      +$M31      +$O31</f>
        <v>12907528</v>
      </c>
      <c r="R31" s="54">
        <f>IF(($L31      =0),0,((($N31      -$L31      )/$L31      )*100))</f>
        <v>6.0982830076968622</v>
      </c>
      <c r="S31" s="55">
        <f>IF(($M31      =0),0,((($O31      -$M31      )/$M31      )*100))</f>
        <v>21.928720884939278</v>
      </c>
      <c r="T31" s="54">
        <f>IF(($E31      =0),0,(($P31      /$E31      )*100))</f>
        <v>99.275526375367889</v>
      </c>
      <c r="U31" s="56">
        <f>IF(($E31      =0),0,(($Q31      /$E31      )*100))</f>
        <v>97.407954116670439</v>
      </c>
      <c r="V31" s="109">
        <v>1080000</v>
      </c>
      <c r="W31" s="110" t="s">
        <v>1</v>
      </c>
    </row>
    <row r="32" spans="1:23" ht="13" customHeight="1" x14ac:dyDescent="0.3">
      <c r="A32" s="57" t="s">
        <v>44</v>
      </c>
      <c r="B32" s="111">
        <f>SUM(B28:B31)</f>
        <v>202582000</v>
      </c>
      <c r="C32" s="111">
        <f>SUM(C28:C31)</f>
        <v>0</v>
      </c>
      <c r="D32" s="111"/>
      <c r="E32" s="111">
        <f>$B32      +$C32      +$D32</f>
        <v>202582000</v>
      </c>
      <c r="F32" s="112">
        <f t="shared" ref="F32:O32" si="16">SUM(F28:F31)</f>
        <v>202582000</v>
      </c>
      <c r="G32" s="113">
        <f t="shared" si="16"/>
        <v>202582000</v>
      </c>
      <c r="H32" s="112">
        <f t="shared" si="16"/>
        <v>27328000</v>
      </c>
      <c r="I32" s="113">
        <f t="shared" si="16"/>
        <v>36375222</v>
      </c>
      <c r="J32" s="112">
        <f t="shared" si="16"/>
        <v>45852000</v>
      </c>
      <c r="K32" s="113">
        <f t="shared" si="16"/>
        <v>40339396</v>
      </c>
      <c r="L32" s="112">
        <f t="shared" si="16"/>
        <v>61856000</v>
      </c>
      <c r="M32" s="113">
        <f t="shared" si="16"/>
        <v>63087265</v>
      </c>
      <c r="N32" s="112">
        <f t="shared" si="16"/>
        <v>26194000</v>
      </c>
      <c r="O32" s="113">
        <f t="shared" si="16"/>
        <v>52400707</v>
      </c>
      <c r="P32" s="112">
        <f>$H32      +$J32      +$L32      +$N32</f>
        <v>161230000</v>
      </c>
      <c r="Q32" s="113">
        <f>$I32      +$K32      +$M32      +$O32</f>
        <v>192202590</v>
      </c>
      <c r="R32" s="58">
        <f>IF(($L32      =0),0,((($N32      -$L32      )/$L32      )*100))</f>
        <v>-57.653259182617688</v>
      </c>
      <c r="S32" s="59">
        <f>IF(($M32      =0),0,((($O32      -$M32      )/$M32      )*100))</f>
        <v>-16.939326819763071</v>
      </c>
      <c r="T32" s="58">
        <f>IF($E32   =0,0,($P32   /$E32   )*100)</f>
        <v>79.587525051584052</v>
      </c>
      <c r="U32" s="60">
        <f>IF($E32   =0,0,($Q32   /$E32   )*100)</f>
        <v>94.876440157565824</v>
      </c>
      <c r="V32" s="112">
        <f>SUM(V28:V31)</f>
        <v>1080000</v>
      </c>
      <c r="W32" s="113" t="s">
        <v>1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77316000</v>
      </c>
      <c r="C34" s="108"/>
      <c r="D34" s="108"/>
      <c r="E34" s="108">
        <f>$B34      +$C34      +$D34</f>
        <v>77316000</v>
      </c>
      <c r="F34" s="109">
        <v>77316000</v>
      </c>
      <c r="G34" s="110">
        <v>76834000</v>
      </c>
      <c r="H34" s="109">
        <v>16583000</v>
      </c>
      <c r="I34" s="110">
        <v>21193977</v>
      </c>
      <c r="J34" s="109">
        <v>20307000</v>
      </c>
      <c r="K34" s="110">
        <v>28847474</v>
      </c>
      <c r="L34" s="109">
        <v>17027000</v>
      </c>
      <c r="M34" s="110">
        <v>20251502</v>
      </c>
      <c r="N34" s="109">
        <v>10931000</v>
      </c>
      <c r="O34" s="110">
        <v>16816568</v>
      </c>
      <c r="P34" s="109">
        <f>$H34      +$J34      +$L34      +$N34</f>
        <v>64848000</v>
      </c>
      <c r="Q34" s="110">
        <f>$I34      +$K34      +$M34      +$O34</f>
        <v>87109521</v>
      </c>
      <c r="R34" s="54">
        <f>IF(($L34      =0),0,((($N34      -$L34      )/$L34      )*100))</f>
        <v>-35.801961590415218</v>
      </c>
      <c r="S34" s="55">
        <f>IF(($M34      =0),0,((($O34      -$M34      )/$M34      )*100))</f>
        <v>-16.961378963397379</v>
      </c>
      <c r="T34" s="54">
        <f>IF(($E34      =0),0,(($P34      /$E34      )*100))</f>
        <v>83.873971752289307</v>
      </c>
      <c r="U34" s="56">
        <f>IF(($E34      =0),0,(($Q34      /$E34      )*100))</f>
        <v>112.66687490299549</v>
      </c>
      <c r="V34" s="109" t="s">
        <v>1</v>
      </c>
      <c r="W34" s="110" t="s">
        <v>1</v>
      </c>
    </row>
    <row r="35" spans="1:23" ht="13" customHeight="1" x14ac:dyDescent="0.3">
      <c r="A35" s="57" t="s">
        <v>44</v>
      </c>
      <c r="B35" s="111">
        <f>B34</f>
        <v>77316000</v>
      </c>
      <c r="C35" s="111">
        <f>C34</f>
        <v>0</v>
      </c>
      <c r="D35" s="111"/>
      <c r="E35" s="111">
        <f>$B35      +$C35      +$D35</f>
        <v>77316000</v>
      </c>
      <c r="F35" s="112">
        <f t="shared" ref="F35:O35" si="17">F34</f>
        <v>77316000</v>
      </c>
      <c r="G35" s="113">
        <f t="shared" si="17"/>
        <v>76834000</v>
      </c>
      <c r="H35" s="112">
        <f t="shared" si="17"/>
        <v>16583000</v>
      </c>
      <c r="I35" s="113">
        <f t="shared" si="17"/>
        <v>21193977</v>
      </c>
      <c r="J35" s="112">
        <f t="shared" si="17"/>
        <v>20307000</v>
      </c>
      <c r="K35" s="113">
        <f t="shared" si="17"/>
        <v>28847474</v>
      </c>
      <c r="L35" s="112">
        <f t="shared" si="17"/>
        <v>17027000</v>
      </c>
      <c r="M35" s="113">
        <f t="shared" si="17"/>
        <v>20251502</v>
      </c>
      <c r="N35" s="112">
        <f t="shared" si="17"/>
        <v>10931000</v>
      </c>
      <c r="O35" s="113">
        <f t="shared" si="17"/>
        <v>16816568</v>
      </c>
      <c r="P35" s="112">
        <f>$H35      +$J35      +$L35      +$N35</f>
        <v>64848000</v>
      </c>
      <c r="Q35" s="113">
        <f>$I35      +$K35      +$M35      +$O35</f>
        <v>87109521</v>
      </c>
      <c r="R35" s="58">
        <f>IF(($L35      =0),0,((($N35      -$L35      )/$L35      )*100))</f>
        <v>-35.801961590415218</v>
      </c>
      <c r="S35" s="59">
        <f>IF(($M35      =0),0,((($O35      -$M35      )/$M35      )*100))</f>
        <v>-16.961378963397379</v>
      </c>
      <c r="T35" s="58">
        <f>IF($E35   =0,0,($P35   /$E35   )*100)</f>
        <v>83.873971752289307</v>
      </c>
      <c r="U35" s="60">
        <f>IF($E35   =0,0,($Q35   /$E35   )*100)</f>
        <v>112.66687490299549</v>
      </c>
      <c r="V35" s="112" t="s">
        <v>1</v>
      </c>
      <c r="W35" s="113" t="s">
        <v>1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237513000</v>
      </c>
      <c r="C37" s="108"/>
      <c r="D37" s="108"/>
      <c r="E37" s="108">
        <f t="shared" ref="E37:E42" si="18">$B37      +$C37      +$D37</f>
        <v>237513000</v>
      </c>
      <c r="F37" s="109">
        <v>237513000</v>
      </c>
      <c r="G37" s="110">
        <v>224039000</v>
      </c>
      <c r="H37" s="109">
        <v>28128000</v>
      </c>
      <c r="I37" s="110">
        <v>41181460</v>
      </c>
      <c r="J37" s="109">
        <v>96751000</v>
      </c>
      <c r="K37" s="110">
        <v>50901740</v>
      </c>
      <c r="L37" s="109">
        <v>24219000</v>
      </c>
      <c r="M37" s="110">
        <v>62326467</v>
      </c>
      <c r="N37" s="109">
        <v>33289000</v>
      </c>
      <c r="O37" s="110">
        <v>46036400</v>
      </c>
      <c r="P37" s="109">
        <f t="shared" ref="P37:P42" si="19">$H37      +$J37      +$L37      +$N37</f>
        <v>182387000</v>
      </c>
      <c r="Q37" s="110">
        <f t="shared" ref="Q37:Q42" si="20">$I37      +$K37      +$M37      +$O37</f>
        <v>200446067</v>
      </c>
      <c r="R37" s="54">
        <f t="shared" ref="R37:R42" si="21">IF(($L37      =0),0,((($N37      -$L37      )/$L37      )*100))</f>
        <v>37.449936000660635</v>
      </c>
      <c r="S37" s="55">
        <f t="shared" ref="S37:S42" si="22">IF(($M37      =0),0,((($O37      -$M37      )/$M37      )*100))</f>
        <v>-26.136676413890104</v>
      </c>
      <c r="T37" s="54">
        <f>IF(($E37      =0),0,(($P37      /$E37      )*100))</f>
        <v>76.790323056001142</v>
      </c>
      <c r="U37" s="56">
        <f>IF(($E37      =0),0,(($Q37      /$E37      )*100))</f>
        <v>84.393724554024402</v>
      </c>
      <c r="V37" s="109">
        <v>15199000</v>
      </c>
      <c r="W37" s="110">
        <v>9408000</v>
      </c>
    </row>
    <row r="38" spans="1:23" ht="13" customHeight="1" x14ac:dyDescent="0.3">
      <c r="A38" s="53" t="s">
        <v>62</v>
      </c>
      <c r="B38" s="108">
        <v>322737000</v>
      </c>
      <c r="C38" s="108"/>
      <c r="D38" s="108"/>
      <c r="E38" s="108">
        <f t="shared" si="18"/>
        <v>322737000</v>
      </c>
      <c r="F38" s="109">
        <v>322737000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>IF(($E38      =0),0,(($P38      /$E38      )*100))</f>
        <v>0</v>
      </c>
      <c r="U38" s="56">
        <f>IF(($E38      =0),0,(($Q38      /$E38      )*100))</f>
        <v>0</v>
      </c>
      <c r="V38" s="109" t="s">
        <v>1</v>
      </c>
      <c r="W38" s="110" t="s">
        <v>1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1</v>
      </c>
      <c r="G39" s="110" t="s">
        <v>1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>IF(($E39      =0),0,(($P39      /$E39      )*100))</f>
        <v>0</v>
      </c>
      <c r="U39" s="56">
        <f>IF(($E39      =0),0,(($Q39      /$E39      )*100))</f>
        <v>0</v>
      </c>
      <c r="V39" s="109" t="s">
        <v>1</v>
      </c>
      <c r="W39" s="110" t="s">
        <v>1</v>
      </c>
    </row>
    <row r="40" spans="1:23" ht="13" customHeight="1" x14ac:dyDescent="0.3">
      <c r="A40" s="53" t="s">
        <v>64</v>
      </c>
      <c r="B40" s="108">
        <v>38000000</v>
      </c>
      <c r="C40" s="108"/>
      <c r="D40" s="108"/>
      <c r="E40" s="108">
        <f t="shared" si="18"/>
        <v>38000000</v>
      </c>
      <c r="F40" s="109">
        <v>38000000</v>
      </c>
      <c r="G40" s="110">
        <v>36200000</v>
      </c>
      <c r="H40" s="109"/>
      <c r="I40" s="110">
        <v>5040841</v>
      </c>
      <c r="J40" s="109">
        <v>16401000</v>
      </c>
      <c r="K40" s="110">
        <v>9522691</v>
      </c>
      <c r="L40" s="109">
        <v>7248000</v>
      </c>
      <c r="M40" s="110">
        <v>24144053</v>
      </c>
      <c r="N40" s="109">
        <v>2858000</v>
      </c>
      <c r="O40" s="110">
        <v>5195366</v>
      </c>
      <c r="P40" s="109">
        <f t="shared" si="19"/>
        <v>26507000</v>
      </c>
      <c r="Q40" s="110">
        <f t="shared" si="20"/>
        <v>43902951</v>
      </c>
      <c r="R40" s="54">
        <f t="shared" si="21"/>
        <v>-60.568432671081673</v>
      </c>
      <c r="S40" s="55">
        <f t="shared" si="22"/>
        <v>-78.481798395654607</v>
      </c>
      <c r="T40" s="54">
        <f>IF(($E40      =0),0,(($P40      /$E40      )*100))</f>
        <v>69.755263157894731</v>
      </c>
      <c r="U40" s="56">
        <f>IF(($E40      =0),0,(($Q40      /$E40      )*100))</f>
        <v>115.53408157894738</v>
      </c>
      <c r="V40" s="109" t="s">
        <v>1</v>
      </c>
      <c r="W40" s="110" t="s">
        <v>1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1</v>
      </c>
      <c r="G41" s="110" t="s">
        <v>1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>IF(($E41      =0),0,(($P41      /$E41      )*100))</f>
        <v>0</v>
      </c>
      <c r="U41" s="56">
        <f>IF(($E41      =0),0,(($Q41      /$E41      )*100))</f>
        <v>0</v>
      </c>
      <c r="V41" s="109" t="s">
        <v>1</v>
      </c>
      <c r="W41" s="110" t="s">
        <v>1</v>
      </c>
    </row>
    <row r="42" spans="1:23" ht="13" customHeight="1" x14ac:dyDescent="0.3">
      <c r="A42" s="57" t="s">
        <v>44</v>
      </c>
      <c r="B42" s="111">
        <f>SUM(B37:B41)</f>
        <v>598250000</v>
      </c>
      <c r="C42" s="111">
        <f>SUM(C37:C41)</f>
        <v>0</v>
      </c>
      <c r="D42" s="111"/>
      <c r="E42" s="111">
        <f t="shared" si="18"/>
        <v>598250000</v>
      </c>
      <c r="F42" s="112">
        <f t="shared" ref="F42:O42" si="23">SUM(F37:F41)</f>
        <v>598250000</v>
      </c>
      <c r="G42" s="113">
        <f t="shared" si="23"/>
        <v>260239000</v>
      </c>
      <c r="H42" s="112">
        <f t="shared" si="23"/>
        <v>28128000</v>
      </c>
      <c r="I42" s="113">
        <f t="shared" si="23"/>
        <v>46222301</v>
      </c>
      <c r="J42" s="112">
        <f t="shared" si="23"/>
        <v>113152000</v>
      </c>
      <c r="K42" s="113">
        <f t="shared" si="23"/>
        <v>60424431</v>
      </c>
      <c r="L42" s="112">
        <f t="shared" si="23"/>
        <v>31467000</v>
      </c>
      <c r="M42" s="113">
        <f t="shared" si="23"/>
        <v>86470520</v>
      </c>
      <c r="N42" s="112">
        <f t="shared" si="23"/>
        <v>36147000</v>
      </c>
      <c r="O42" s="113">
        <f t="shared" si="23"/>
        <v>51231766</v>
      </c>
      <c r="P42" s="112">
        <f t="shared" si="19"/>
        <v>208894000</v>
      </c>
      <c r="Q42" s="113">
        <f t="shared" si="20"/>
        <v>244349018</v>
      </c>
      <c r="R42" s="58">
        <f t="shared" si="21"/>
        <v>14.872723805891885</v>
      </c>
      <c r="S42" s="59">
        <f t="shared" si="22"/>
        <v>-40.752332702521045</v>
      </c>
      <c r="T42" s="58">
        <f>IF((+$E37+$E40) =0,0,(P42   /(+$E37+$E40) )*100)</f>
        <v>75.820015752432738</v>
      </c>
      <c r="U42" s="60">
        <f>IF((+$E37+$E40) =0,0,(Q42   /(+$E37+$E40) )*100)</f>
        <v>88.688743543861818</v>
      </c>
      <c r="V42" s="112">
        <f>SUM(V37:V41)</f>
        <v>15199000</v>
      </c>
      <c r="W42" s="113">
        <f>SUM(W37:W41)</f>
        <v>9408000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4">$B44      +$C44      +$D44</f>
        <v>0</v>
      </c>
      <c r="F44" s="109" t="s">
        <v>1</v>
      </c>
      <c r="G44" s="110" t="s">
        <v>1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5">$H44      +$J44      +$L44      +$N44</f>
        <v>0</v>
      </c>
      <c r="Q44" s="110">
        <f t="shared" ref="Q44:Q55" si="26">$I44      +$K44      +$M44      +$O44</f>
        <v>0</v>
      </c>
      <c r="R44" s="54">
        <f t="shared" ref="R44:R55" si="27">IF(($L44      =0),0,((($N44      -$L44      )/$L44      )*100))</f>
        <v>0</v>
      </c>
      <c r="S44" s="55">
        <f t="shared" ref="S44:S55" si="28">IF(($M44      =0),0,((($O44      -$M44      )/$M44      )*100))</f>
        <v>0</v>
      </c>
      <c r="T44" s="54">
        <f t="shared" ref="T44:T54" si="29">IF(($E44      =0),0,(($P44      /$E44      )*100))</f>
        <v>0</v>
      </c>
      <c r="U44" s="56">
        <f t="shared" ref="U44:U54" si="30">IF(($E44      =0),0,(($Q44      /$E44      )*100))</f>
        <v>0</v>
      </c>
      <c r="V44" s="109" t="s">
        <v>1</v>
      </c>
      <c r="W44" s="110" t="s">
        <v>1</v>
      </c>
    </row>
    <row r="45" spans="1:23" ht="13" customHeight="1" x14ac:dyDescent="0.3">
      <c r="A45" s="53" t="s">
        <v>68</v>
      </c>
      <c r="B45" s="108">
        <v>155509000</v>
      </c>
      <c r="C45" s="108"/>
      <c r="D45" s="108"/>
      <c r="E45" s="108">
        <f t="shared" si="24"/>
        <v>155509000</v>
      </c>
      <c r="F45" s="109">
        <v>155509000</v>
      </c>
      <c r="G45" s="110">
        <v>155509000</v>
      </c>
      <c r="H45" s="109">
        <v>18417000</v>
      </c>
      <c r="I45" s="110">
        <v>40141578</v>
      </c>
      <c r="J45" s="109">
        <v>54472000</v>
      </c>
      <c r="K45" s="110">
        <v>28374313</v>
      </c>
      <c r="L45" s="109">
        <v>45933000</v>
      </c>
      <c r="M45" s="110">
        <v>50409999</v>
      </c>
      <c r="N45" s="109">
        <v>36687000</v>
      </c>
      <c r="O45" s="110">
        <v>36305080</v>
      </c>
      <c r="P45" s="109">
        <f t="shared" si="25"/>
        <v>155509000</v>
      </c>
      <c r="Q45" s="110">
        <f t="shared" si="26"/>
        <v>155230970</v>
      </c>
      <c r="R45" s="54">
        <f t="shared" si="27"/>
        <v>-20.129318790412121</v>
      </c>
      <c r="S45" s="55">
        <f t="shared" si="28"/>
        <v>-27.980399285467154</v>
      </c>
      <c r="T45" s="54">
        <f t="shared" si="29"/>
        <v>100</v>
      </c>
      <c r="U45" s="56">
        <f t="shared" si="30"/>
        <v>99.821212920152533</v>
      </c>
      <c r="V45" s="109" t="s">
        <v>1</v>
      </c>
      <c r="W45" s="110" t="s">
        <v>1</v>
      </c>
    </row>
    <row r="46" spans="1:23" ht="13" customHeight="1" x14ac:dyDescent="0.3">
      <c r="A46" s="53" t="s">
        <v>69</v>
      </c>
      <c r="B46" s="108">
        <v>708170000</v>
      </c>
      <c r="C46" s="108"/>
      <c r="D46" s="108"/>
      <c r="E46" s="108">
        <f t="shared" si="24"/>
        <v>708170000</v>
      </c>
      <c r="F46" s="109">
        <v>708170000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5"/>
        <v>0</v>
      </c>
      <c r="Q46" s="110">
        <f t="shared" si="26"/>
        <v>0</v>
      </c>
      <c r="R46" s="54">
        <f t="shared" si="27"/>
        <v>0</v>
      </c>
      <c r="S46" s="55">
        <f t="shared" si="28"/>
        <v>0</v>
      </c>
      <c r="T46" s="54">
        <f t="shared" si="29"/>
        <v>0</v>
      </c>
      <c r="U46" s="56">
        <f t="shared" si="30"/>
        <v>0</v>
      </c>
      <c r="V46" s="109" t="s">
        <v>1</v>
      </c>
      <c r="W46" s="110" t="s">
        <v>1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4"/>
        <v>0</v>
      </c>
      <c r="F47" s="109" t="s">
        <v>1</v>
      </c>
      <c r="G47" s="110" t="s">
        <v>1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5"/>
        <v>0</v>
      </c>
      <c r="Q47" s="110">
        <f t="shared" si="26"/>
        <v>0</v>
      </c>
      <c r="R47" s="54">
        <f t="shared" si="27"/>
        <v>0</v>
      </c>
      <c r="S47" s="55">
        <f t="shared" si="28"/>
        <v>0</v>
      </c>
      <c r="T47" s="54">
        <f t="shared" si="29"/>
        <v>0</v>
      </c>
      <c r="U47" s="56">
        <f t="shared" si="30"/>
        <v>0</v>
      </c>
      <c r="V47" s="109" t="s">
        <v>1</v>
      </c>
      <c r="W47" s="110" t="s">
        <v>1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4"/>
        <v>0</v>
      </c>
      <c r="F48" s="109" t="s">
        <v>1</v>
      </c>
      <c r="G48" s="110" t="s">
        <v>1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5"/>
        <v>0</v>
      </c>
      <c r="Q48" s="110">
        <f t="shared" si="26"/>
        <v>0</v>
      </c>
      <c r="R48" s="54">
        <f t="shared" si="27"/>
        <v>0</v>
      </c>
      <c r="S48" s="55">
        <f t="shared" si="28"/>
        <v>0</v>
      </c>
      <c r="T48" s="54">
        <f t="shared" si="29"/>
        <v>0</v>
      </c>
      <c r="U48" s="56">
        <f t="shared" si="30"/>
        <v>0</v>
      </c>
      <c r="V48" s="109" t="s">
        <v>1</v>
      </c>
      <c r="W48" s="110" t="s">
        <v>1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4"/>
        <v>0</v>
      </c>
      <c r="F49" s="109" t="s">
        <v>1</v>
      </c>
      <c r="G49" s="110" t="s">
        <v>1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5"/>
        <v>0</v>
      </c>
      <c r="Q49" s="110">
        <f t="shared" si="26"/>
        <v>0</v>
      </c>
      <c r="R49" s="54">
        <f t="shared" si="27"/>
        <v>0</v>
      </c>
      <c r="S49" s="55">
        <f t="shared" si="28"/>
        <v>0</v>
      </c>
      <c r="T49" s="54">
        <f t="shared" si="29"/>
        <v>0</v>
      </c>
      <c r="U49" s="56">
        <f t="shared" si="30"/>
        <v>0</v>
      </c>
      <c r="V49" s="109" t="s">
        <v>1</v>
      </c>
      <c r="W49" s="110" t="s">
        <v>1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4"/>
        <v>0</v>
      </c>
      <c r="F50" s="109" t="s">
        <v>1</v>
      </c>
      <c r="G50" s="110" t="s">
        <v>1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5"/>
        <v>0</v>
      </c>
      <c r="Q50" s="110">
        <f t="shared" si="26"/>
        <v>0</v>
      </c>
      <c r="R50" s="54">
        <f t="shared" si="27"/>
        <v>0</v>
      </c>
      <c r="S50" s="55">
        <f t="shared" si="28"/>
        <v>0</v>
      </c>
      <c r="T50" s="54">
        <f t="shared" si="29"/>
        <v>0</v>
      </c>
      <c r="U50" s="56">
        <f t="shared" si="30"/>
        <v>0</v>
      </c>
      <c r="V50" s="109" t="s">
        <v>1</v>
      </c>
      <c r="W50" s="110" t="s">
        <v>1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4"/>
        <v>0</v>
      </c>
      <c r="F51" s="109" t="s">
        <v>1</v>
      </c>
      <c r="G51" s="110" t="s">
        <v>1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5"/>
        <v>0</v>
      </c>
      <c r="Q51" s="110">
        <f t="shared" si="26"/>
        <v>0</v>
      </c>
      <c r="R51" s="54">
        <f t="shared" si="27"/>
        <v>0</v>
      </c>
      <c r="S51" s="55">
        <f t="shared" si="28"/>
        <v>0</v>
      </c>
      <c r="T51" s="54">
        <f t="shared" si="29"/>
        <v>0</v>
      </c>
      <c r="U51" s="56">
        <f t="shared" si="30"/>
        <v>0</v>
      </c>
      <c r="V51" s="109" t="s">
        <v>1</v>
      </c>
      <c r="W51" s="110" t="s">
        <v>1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4"/>
        <v>0</v>
      </c>
      <c r="F52" s="109" t="s">
        <v>1</v>
      </c>
      <c r="G52" s="110" t="s">
        <v>1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5"/>
        <v>0</v>
      </c>
      <c r="Q52" s="110">
        <f t="shared" si="26"/>
        <v>0</v>
      </c>
      <c r="R52" s="54">
        <f t="shared" si="27"/>
        <v>0</v>
      </c>
      <c r="S52" s="55">
        <f t="shared" si="28"/>
        <v>0</v>
      </c>
      <c r="T52" s="54">
        <f t="shared" si="29"/>
        <v>0</v>
      </c>
      <c r="U52" s="56">
        <f t="shared" si="30"/>
        <v>0</v>
      </c>
      <c r="V52" s="109" t="s">
        <v>1</v>
      </c>
      <c r="W52" s="110" t="s">
        <v>1</v>
      </c>
    </row>
    <row r="53" spans="1:23" ht="13" customHeight="1" x14ac:dyDescent="0.3">
      <c r="A53" s="53" t="s">
        <v>76</v>
      </c>
      <c r="B53" s="108">
        <v>467217000</v>
      </c>
      <c r="C53" s="108"/>
      <c r="D53" s="108"/>
      <c r="E53" s="108">
        <f t="shared" si="24"/>
        <v>467217000</v>
      </c>
      <c r="F53" s="109">
        <v>467217000</v>
      </c>
      <c r="G53" s="110">
        <v>467217000</v>
      </c>
      <c r="H53" s="109">
        <v>120596000</v>
      </c>
      <c r="I53" s="110">
        <v>134976191</v>
      </c>
      <c r="J53" s="109">
        <v>184734000</v>
      </c>
      <c r="K53" s="110">
        <v>198157719</v>
      </c>
      <c r="L53" s="109">
        <v>86453000</v>
      </c>
      <c r="M53" s="110">
        <v>108917726</v>
      </c>
      <c r="N53" s="109">
        <v>62985000</v>
      </c>
      <c r="O53" s="110">
        <v>50802427</v>
      </c>
      <c r="P53" s="109">
        <f t="shared" si="25"/>
        <v>454768000</v>
      </c>
      <c r="Q53" s="110">
        <f t="shared" si="26"/>
        <v>492854063</v>
      </c>
      <c r="R53" s="54">
        <f t="shared" si="27"/>
        <v>-27.145385353891712</v>
      </c>
      <c r="S53" s="55">
        <f t="shared" si="28"/>
        <v>-53.357062375687136</v>
      </c>
      <c r="T53" s="54">
        <f t="shared" si="29"/>
        <v>97.335499350408909</v>
      </c>
      <c r="U53" s="56">
        <f t="shared" si="30"/>
        <v>105.48718539779161</v>
      </c>
      <c r="V53" s="109" t="s">
        <v>1</v>
      </c>
      <c r="W53" s="110" t="s">
        <v>1</v>
      </c>
    </row>
    <row r="54" spans="1:23" ht="13" customHeight="1" x14ac:dyDescent="0.3">
      <c r="A54" s="53" t="s">
        <v>77</v>
      </c>
      <c r="B54" s="108">
        <v>444364000</v>
      </c>
      <c r="C54" s="108"/>
      <c r="D54" s="108"/>
      <c r="E54" s="108">
        <f t="shared" si="24"/>
        <v>444364000</v>
      </c>
      <c r="F54" s="109">
        <v>444364000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5"/>
        <v>0</v>
      </c>
      <c r="Q54" s="110">
        <f t="shared" si="26"/>
        <v>0</v>
      </c>
      <c r="R54" s="54">
        <f t="shared" si="27"/>
        <v>0</v>
      </c>
      <c r="S54" s="55">
        <f t="shared" si="28"/>
        <v>0</v>
      </c>
      <c r="T54" s="54">
        <f t="shared" si="29"/>
        <v>0</v>
      </c>
      <c r="U54" s="56">
        <f t="shared" si="30"/>
        <v>0</v>
      </c>
      <c r="V54" s="109" t="s">
        <v>1</v>
      </c>
      <c r="W54" s="110" t="s">
        <v>1</v>
      </c>
    </row>
    <row r="55" spans="1:23" ht="13" customHeight="1" x14ac:dyDescent="0.3">
      <c r="A55" s="57" t="s">
        <v>44</v>
      </c>
      <c r="B55" s="111">
        <f>SUM(B44:B54)</f>
        <v>1775260000</v>
      </c>
      <c r="C55" s="111">
        <f>SUM(C44:C54)</f>
        <v>0</v>
      </c>
      <c r="D55" s="111"/>
      <c r="E55" s="111">
        <f t="shared" si="24"/>
        <v>1775260000</v>
      </c>
      <c r="F55" s="112">
        <f t="shared" ref="F55:O55" si="31">SUM(F44:F54)</f>
        <v>1775260000</v>
      </c>
      <c r="G55" s="113">
        <f t="shared" si="31"/>
        <v>622726000</v>
      </c>
      <c r="H55" s="112">
        <f t="shared" si="31"/>
        <v>139013000</v>
      </c>
      <c r="I55" s="113">
        <f t="shared" si="31"/>
        <v>175117769</v>
      </c>
      <c r="J55" s="112">
        <f t="shared" si="31"/>
        <v>239206000</v>
      </c>
      <c r="K55" s="113">
        <f t="shared" si="31"/>
        <v>226532032</v>
      </c>
      <c r="L55" s="112">
        <f t="shared" si="31"/>
        <v>132386000</v>
      </c>
      <c r="M55" s="113">
        <f t="shared" si="31"/>
        <v>159327725</v>
      </c>
      <c r="N55" s="112">
        <f t="shared" si="31"/>
        <v>99672000</v>
      </c>
      <c r="O55" s="113">
        <f t="shared" si="31"/>
        <v>87107507</v>
      </c>
      <c r="P55" s="112">
        <f t="shared" si="25"/>
        <v>610277000</v>
      </c>
      <c r="Q55" s="113">
        <f t="shared" si="26"/>
        <v>648085033</v>
      </c>
      <c r="R55" s="58">
        <f t="shared" si="27"/>
        <v>-24.711072167751876</v>
      </c>
      <c r="S55" s="59">
        <f t="shared" si="28"/>
        <v>-45.328092144665973</v>
      </c>
      <c r="T55" s="58">
        <f>IF((+$E45+$E47+$E49+$E50+$E53) =0,0,(P55   /(+$E45+$E47+$E49+$E50+$E53) )*100)</f>
        <v>98.000886425169327</v>
      </c>
      <c r="U55" s="60">
        <f>IF((+$E45+$E47+$E49+$E50+$E53) =0,0,(Q55   /(+$E45+$E47+$E49+$E50+$E53) )*100)</f>
        <v>104.07226179732338</v>
      </c>
      <c r="V55" s="112" t="s">
        <v>1</v>
      </c>
      <c r="W55" s="113" t="s">
        <v>1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1</v>
      </c>
      <c r="G57" s="110" t="s">
        <v>1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1</v>
      </c>
      <c r="W57" s="110" t="s">
        <v>1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1</v>
      </c>
      <c r="G58" s="110" t="s">
        <v>1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1</v>
      </c>
      <c r="W58" s="110" t="s">
        <v>1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1</v>
      </c>
      <c r="G59" s="110" t="s">
        <v>1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1</v>
      </c>
      <c r="W59" s="110" t="s">
        <v>1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1</v>
      </c>
      <c r="G60" s="110" t="s">
        <v>1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1</v>
      </c>
      <c r="W60" s="110" t="s">
        <v>1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1</v>
      </c>
      <c r="G61" s="119" t="s">
        <v>1</v>
      </c>
      <c r="H61" s="118">
        <f t="shared" ref="H61:O61" si="32">SUM(H57:H60)</f>
        <v>0</v>
      </c>
      <c r="I61" s="119">
        <f t="shared" si="32"/>
        <v>0</v>
      </c>
      <c r="J61" s="118">
        <f t="shared" si="32"/>
        <v>0</v>
      </c>
      <c r="K61" s="119">
        <f t="shared" si="32"/>
        <v>0</v>
      </c>
      <c r="L61" s="118">
        <f t="shared" si="32"/>
        <v>0</v>
      </c>
      <c r="M61" s="119">
        <f t="shared" si="32"/>
        <v>0</v>
      </c>
      <c r="N61" s="118">
        <f t="shared" si="32"/>
        <v>0</v>
      </c>
      <c r="O61" s="119">
        <f t="shared" si="32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1</v>
      </c>
      <c r="W61" s="119" t="s">
        <v>1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3">$B63      +$C63      +$D63</f>
        <v>0</v>
      </c>
      <c r="F63" s="109" t="s">
        <v>1</v>
      </c>
      <c r="G63" s="110" t="s">
        <v>1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4">$H63      +$J63      +$L63      +$N63</f>
        <v>0</v>
      </c>
      <c r="Q63" s="110">
        <f t="shared" ref="Q63:Q69" si="35">$I63      +$K63      +$M63      +$O63</f>
        <v>0</v>
      </c>
      <c r="R63" s="54">
        <f t="shared" ref="R63:R69" si="36">IF(($L63      =0),0,((($N63      -$L63      )/$L63      )*100))</f>
        <v>0</v>
      </c>
      <c r="S63" s="55">
        <f t="shared" ref="S63:S69" si="37">IF(($M63      =0),0,((($O63      -$M63      )/$M63      )*100))</f>
        <v>0</v>
      </c>
      <c r="T63" s="54">
        <f>IF(($E63      =0),0,(($P63      /$E63      )*100))</f>
        <v>0</v>
      </c>
      <c r="U63" s="56">
        <f>IF(($E63      =0),0,(($Q63      /$E63      )*100))</f>
        <v>0</v>
      </c>
      <c r="V63" s="109" t="s">
        <v>1</v>
      </c>
      <c r="W63" s="110" t="s">
        <v>1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3"/>
        <v>0</v>
      </c>
      <c r="F64" s="109" t="s">
        <v>1</v>
      </c>
      <c r="G64" s="110" t="s">
        <v>1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4"/>
        <v>0</v>
      </c>
      <c r="Q64" s="110">
        <f t="shared" si="35"/>
        <v>0</v>
      </c>
      <c r="R64" s="54">
        <f t="shared" si="36"/>
        <v>0</v>
      </c>
      <c r="S64" s="55">
        <f t="shared" si="37"/>
        <v>0</v>
      </c>
      <c r="T64" s="54">
        <f>IF(($E64      =0),0,(($P64      /$E64      )*100))</f>
        <v>0</v>
      </c>
      <c r="U64" s="56">
        <f>IF(($E64      =0),0,(($Q64      /$E64      )*100))</f>
        <v>0</v>
      </c>
      <c r="V64" s="109" t="s">
        <v>1</v>
      </c>
      <c r="W64" s="110" t="s">
        <v>1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3"/>
        <v>0</v>
      </c>
      <c r="F65" s="109" t="s">
        <v>1</v>
      </c>
      <c r="G65" s="110" t="s">
        <v>1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4"/>
        <v>0</v>
      </c>
      <c r="Q65" s="110">
        <f t="shared" si="35"/>
        <v>0</v>
      </c>
      <c r="R65" s="54">
        <f t="shared" si="36"/>
        <v>0</v>
      </c>
      <c r="S65" s="55">
        <f t="shared" si="37"/>
        <v>0</v>
      </c>
      <c r="T65" s="54">
        <f>IF(($E65      =0),0,(($P65      /$E65      )*100))</f>
        <v>0</v>
      </c>
      <c r="U65" s="56">
        <f>IF(($E65      =0),0,(($Q65      /$E65      )*100))</f>
        <v>0</v>
      </c>
      <c r="V65" s="109" t="s">
        <v>1</v>
      </c>
      <c r="W65" s="110" t="s">
        <v>1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3"/>
        <v>0</v>
      </c>
      <c r="F66" s="109" t="s">
        <v>1</v>
      </c>
      <c r="G66" s="110" t="s">
        <v>1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4"/>
        <v>0</v>
      </c>
      <c r="Q66" s="110">
        <f t="shared" si="35"/>
        <v>0</v>
      </c>
      <c r="R66" s="54">
        <f t="shared" si="36"/>
        <v>0</v>
      </c>
      <c r="S66" s="55">
        <f t="shared" si="37"/>
        <v>0</v>
      </c>
      <c r="T66" s="54">
        <f>IF(($E66      =0),0,(($P66      /$E66      )*100))</f>
        <v>0</v>
      </c>
      <c r="U66" s="56">
        <f>IF(($E66      =0),0,(($Q66      /$E66      )*100))</f>
        <v>0</v>
      </c>
      <c r="V66" s="109" t="s">
        <v>1</v>
      </c>
      <c r="W66" s="110" t="s">
        <v>1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3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4"/>
        <v>0</v>
      </c>
      <c r="Q67" s="110">
        <f t="shared" si="35"/>
        <v>0</v>
      </c>
      <c r="R67" s="54">
        <f t="shared" si="36"/>
        <v>0</v>
      </c>
      <c r="S67" s="55">
        <f t="shared" si="37"/>
        <v>0</v>
      </c>
      <c r="T67" s="54">
        <f>IF(($E67      =0),0,(($P67      /$E67      )*100))</f>
        <v>0</v>
      </c>
      <c r="U67" s="56">
        <f>IF(($E67      =0),0,(($Q67      /$E67      )*100))</f>
        <v>0</v>
      </c>
      <c r="V67" s="109" t="s">
        <v>1</v>
      </c>
      <c r="W67" s="110" t="s">
        <v>1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3"/>
        <v>0</v>
      </c>
      <c r="F68" s="112">
        <f t="shared" ref="F68:O68" si="38">SUM(F63:F67)</f>
        <v>0</v>
      </c>
      <c r="G68" s="113">
        <f t="shared" si="38"/>
        <v>0</v>
      </c>
      <c r="H68" s="112">
        <f t="shared" si="38"/>
        <v>0</v>
      </c>
      <c r="I68" s="113">
        <f t="shared" si="38"/>
        <v>0</v>
      </c>
      <c r="J68" s="112">
        <f t="shared" si="38"/>
        <v>0</v>
      </c>
      <c r="K68" s="113">
        <f t="shared" si="38"/>
        <v>0</v>
      </c>
      <c r="L68" s="112">
        <f t="shared" si="38"/>
        <v>0</v>
      </c>
      <c r="M68" s="113">
        <f t="shared" si="38"/>
        <v>0</v>
      </c>
      <c r="N68" s="112">
        <f t="shared" si="38"/>
        <v>0</v>
      </c>
      <c r="O68" s="113">
        <f t="shared" si="38"/>
        <v>0</v>
      </c>
      <c r="P68" s="112">
        <f t="shared" si="34"/>
        <v>0</v>
      </c>
      <c r="Q68" s="113">
        <f t="shared" si="35"/>
        <v>0</v>
      </c>
      <c r="R68" s="58">
        <f t="shared" si="36"/>
        <v>0</v>
      </c>
      <c r="S68" s="59">
        <f t="shared" si="37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1</v>
      </c>
      <c r="W68" s="113" t="s">
        <v>1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3393963000</v>
      </c>
      <c r="C69" s="120">
        <f>SUM(C9:C16,C19:C25,C28:C31,C34,C37:C41,C44:C54,C57:C60,C63:C67)</f>
        <v>449050000</v>
      </c>
      <c r="D69" s="120"/>
      <c r="E69" s="120">
        <f t="shared" si="33"/>
        <v>3843013000</v>
      </c>
      <c r="F69" s="121">
        <f t="shared" ref="F69:O69" si="39">SUM(F9:F16,F19:F25,F28:F31,F34,F37:F41,F44:F54,F57:F60,F63:F67)</f>
        <v>3843013000</v>
      </c>
      <c r="G69" s="122">
        <f t="shared" si="39"/>
        <v>2319580000</v>
      </c>
      <c r="H69" s="121">
        <f t="shared" si="39"/>
        <v>325925000</v>
      </c>
      <c r="I69" s="122">
        <f t="shared" si="39"/>
        <v>388709977</v>
      </c>
      <c r="J69" s="121">
        <f t="shared" si="39"/>
        <v>632484000</v>
      </c>
      <c r="K69" s="122">
        <f t="shared" si="39"/>
        <v>569444147</v>
      </c>
      <c r="L69" s="121">
        <f t="shared" si="39"/>
        <v>383913000</v>
      </c>
      <c r="M69" s="122">
        <f t="shared" si="39"/>
        <v>482735391</v>
      </c>
      <c r="N69" s="121">
        <f t="shared" si="39"/>
        <v>341584000</v>
      </c>
      <c r="O69" s="122">
        <f t="shared" si="39"/>
        <v>434499426</v>
      </c>
      <c r="P69" s="121">
        <f t="shared" si="34"/>
        <v>1683906000</v>
      </c>
      <c r="Q69" s="122">
        <f t="shared" si="35"/>
        <v>1875388941</v>
      </c>
      <c r="R69" s="67">
        <f t="shared" si="36"/>
        <v>-11.025675087845423</v>
      </c>
      <c r="S69" s="68">
        <f t="shared" si="37"/>
        <v>-9.992216419036076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71.359750345588623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79.474321387677122</v>
      </c>
      <c r="V69" s="121">
        <f>SUM(V9:V16,V19:V25,V28:V31,V34,V37:V41,V44:V54,V57:V60,V63:V67)</f>
        <v>112074000</v>
      </c>
      <c r="W69" s="122">
        <f>SUM(W9:W16,W19:W25,W28:W31,W34,W37:W41,W44:W54,W57:W60,W63:W67)</f>
        <v>53691000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3414276000</v>
      </c>
      <c r="C71" s="108"/>
      <c r="D71" s="108"/>
      <c r="E71" s="108">
        <f>$B71      +$C71      +$D71</f>
        <v>3414276000</v>
      </c>
      <c r="F71" s="109">
        <v>3414276000</v>
      </c>
      <c r="G71" s="110">
        <v>3317693000</v>
      </c>
      <c r="H71" s="109">
        <v>894389000</v>
      </c>
      <c r="I71" s="110">
        <v>868907896</v>
      </c>
      <c r="J71" s="109">
        <v>1143395000</v>
      </c>
      <c r="K71" s="110">
        <v>983060983</v>
      </c>
      <c r="L71" s="109">
        <v>554691000</v>
      </c>
      <c r="M71" s="110">
        <v>780323763</v>
      </c>
      <c r="N71" s="109">
        <v>683925000</v>
      </c>
      <c r="O71" s="110">
        <v>611659840</v>
      </c>
      <c r="P71" s="109">
        <f>$H71      +$J71      +$L71      +$N71</f>
        <v>3276400000</v>
      </c>
      <c r="Q71" s="110">
        <f>$I71      +$K71      +$M71      +$O71</f>
        <v>3243952482</v>
      </c>
      <c r="R71" s="54">
        <f>IF(($L71      =0),0,((($N71      -$L71      )/$L71      )*100))</f>
        <v>23.298376934184979</v>
      </c>
      <c r="S71" s="55">
        <f>IF(($M71      =0),0,((($O71      -$M71      )/$M71      )*100))</f>
        <v>-21.61460806365319</v>
      </c>
      <c r="T71" s="54">
        <f>IF(($E71      =0),0,(($P71      /$E71      )*100))</f>
        <v>95.96177930548086</v>
      </c>
      <c r="U71" s="56">
        <f>IF(($E71      =0),0,(($Q71      /$E71      )*100))</f>
        <v>95.011430886079509</v>
      </c>
      <c r="V71" s="109">
        <v>14757000</v>
      </c>
      <c r="W71" s="110">
        <v>14757000</v>
      </c>
    </row>
    <row r="72" spans="1:23" s="70" customFormat="1" ht="13" customHeight="1" x14ac:dyDescent="0.3">
      <c r="A72" s="69" t="s">
        <v>91</v>
      </c>
      <c r="B72" s="108">
        <v>152714000</v>
      </c>
      <c r="C72" s="108"/>
      <c r="D72" s="108"/>
      <c r="E72" s="108">
        <f>$B72      +$C72      +$D72</f>
        <v>152714000</v>
      </c>
      <c r="F72" s="109">
        <v>152714000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1</v>
      </c>
      <c r="W72" s="110" t="s">
        <v>1</v>
      </c>
    </row>
    <row r="73" spans="1:23" ht="13" customHeight="1" x14ac:dyDescent="0.3">
      <c r="A73" s="62" t="s">
        <v>44</v>
      </c>
      <c r="B73" s="117">
        <f>SUM(B71:B72)</f>
        <v>3566990000</v>
      </c>
      <c r="C73" s="117">
        <f>SUM(C71:C72)</f>
        <v>0</v>
      </c>
      <c r="D73" s="117"/>
      <c r="E73" s="117">
        <f>$B73      +$C73      +$D73</f>
        <v>3566990000</v>
      </c>
      <c r="F73" s="118">
        <f t="shared" ref="F73:O73" si="40">SUM(F71:F72)</f>
        <v>3566990000</v>
      </c>
      <c r="G73" s="119">
        <f t="shared" si="40"/>
        <v>3317693000</v>
      </c>
      <c r="H73" s="118">
        <f t="shared" si="40"/>
        <v>894389000</v>
      </c>
      <c r="I73" s="119">
        <f t="shared" si="40"/>
        <v>868907896</v>
      </c>
      <c r="J73" s="118">
        <f t="shared" si="40"/>
        <v>1143395000</v>
      </c>
      <c r="K73" s="119">
        <f t="shared" si="40"/>
        <v>983060983</v>
      </c>
      <c r="L73" s="118">
        <f t="shared" si="40"/>
        <v>554691000</v>
      </c>
      <c r="M73" s="119">
        <f t="shared" si="40"/>
        <v>780323763</v>
      </c>
      <c r="N73" s="118">
        <f t="shared" si="40"/>
        <v>683925000</v>
      </c>
      <c r="O73" s="119">
        <f t="shared" si="40"/>
        <v>611659840</v>
      </c>
      <c r="P73" s="118">
        <f>$H73      +$J73      +$L73      +$N73</f>
        <v>3276400000</v>
      </c>
      <c r="Q73" s="119">
        <f>$I73      +$K73      +$M73      +$O73</f>
        <v>3243952482</v>
      </c>
      <c r="R73" s="63">
        <f>IF(($L73      =0),0,((($N73      -$L73      )/$L73      )*100))</f>
        <v>23.298376934184979</v>
      </c>
      <c r="S73" s="64">
        <f>IF(($M73      =0),0,((($O73      -$M73      )/$M73      )*100))</f>
        <v>-21.61460806365319</v>
      </c>
      <c r="T73" s="63">
        <f>IF(($E71      =0),0,(($P71      /$E71      )*100))</f>
        <v>95.96177930548086</v>
      </c>
      <c r="U73" s="65">
        <f>IF($E71   =0,0,($Q71   /$E71 )*100)</f>
        <v>95.011430886079509</v>
      </c>
      <c r="V73" s="118">
        <f>SUM(V71:V72)</f>
        <v>14757000</v>
      </c>
      <c r="W73" s="119">
        <f>SUM(W71:W72)</f>
        <v>14757000</v>
      </c>
    </row>
    <row r="74" spans="1:23" ht="13" customHeight="1" x14ac:dyDescent="0.3">
      <c r="A74" s="66" t="s">
        <v>89</v>
      </c>
      <c r="B74" s="120">
        <f>SUM(B71:B72)</f>
        <v>3566990000</v>
      </c>
      <c r="C74" s="120">
        <f>SUM(C71:C72)</f>
        <v>0</v>
      </c>
      <c r="D74" s="120"/>
      <c r="E74" s="120">
        <f>$B74      +$C74      +$D74</f>
        <v>3566990000</v>
      </c>
      <c r="F74" s="121">
        <f t="shared" ref="F74:O74" si="41">SUM(F71:F72)</f>
        <v>3566990000</v>
      </c>
      <c r="G74" s="122">
        <f t="shared" si="41"/>
        <v>3317693000</v>
      </c>
      <c r="H74" s="121">
        <f t="shared" si="41"/>
        <v>894389000</v>
      </c>
      <c r="I74" s="122">
        <f t="shared" si="41"/>
        <v>868907896</v>
      </c>
      <c r="J74" s="121">
        <f t="shared" si="41"/>
        <v>1143395000</v>
      </c>
      <c r="K74" s="122">
        <f t="shared" si="41"/>
        <v>983060983</v>
      </c>
      <c r="L74" s="121">
        <f t="shared" si="41"/>
        <v>554691000</v>
      </c>
      <c r="M74" s="122">
        <f t="shared" si="41"/>
        <v>780323763</v>
      </c>
      <c r="N74" s="121">
        <f t="shared" si="41"/>
        <v>683925000</v>
      </c>
      <c r="O74" s="122">
        <f t="shared" si="41"/>
        <v>611659840</v>
      </c>
      <c r="P74" s="121">
        <f>$H74      +$J74      +$L74      +$N74</f>
        <v>3276400000</v>
      </c>
      <c r="Q74" s="122">
        <f>$I74      +$K74      +$M74      +$O74</f>
        <v>3243952482</v>
      </c>
      <c r="R74" s="67">
        <f>IF(($L74      =0),0,((($N74      -$L74      )/$L74      )*100))</f>
        <v>23.298376934184979</v>
      </c>
      <c r="S74" s="68">
        <f>IF(($M74      =0),0,((($O74      -$M74      )/$M74      )*100))</f>
        <v>-21.61460806365319</v>
      </c>
      <c r="T74" s="67">
        <f>IF(($E71      =0),0,(($P71      /$E71      )*100))</f>
        <v>95.96177930548086</v>
      </c>
      <c r="U74" s="71">
        <f>IF($E71   =0,0,($Q71   /$E71 )*100)</f>
        <v>95.011430886079509</v>
      </c>
      <c r="V74" s="121">
        <f>SUM(V71:V72)</f>
        <v>14757000</v>
      </c>
      <c r="W74" s="122">
        <f>SUM(W71:W72)</f>
        <v>14757000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6960953000</v>
      </c>
      <c r="C75" s="120">
        <f>SUM(C9:C16,C19:C25,C28:C31,C34,C37:C41,C44:C54,C57:C60,C63:C67,C71:C72)</f>
        <v>449050000</v>
      </c>
      <c r="D75" s="120"/>
      <c r="E75" s="120">
        <f>$B75      +$C75      +$D75</f>
        <v>7410003000</v>
      </c>
      <c r="F75" s="121">
        <f t="shared" ref="F75:O75" si="42">SUM(F9:F16,F19:F25,F28:F31,F34,F37:F41,F44:F54,F57:F60,F63:F67,F71:F72)</f>
        <v>7410003000</v>
      </c>
      <c r="G75" s="122">
        <f t="shared" si="42"/>
        <v>5637273000</v>
      </c>
      <c r="H75" s="121">
        <f t="shared" si="42"/>
        <v>1220314000</v>
      </c>
      <c r="I75" s="122">
        <f t="shared" si="42"/>
        <v>1257617873</v>
      </c>
      <c r="J75" s="121">
        <f t="shared" si="42"/>
        <v>1775879000</v>
      </c>
      <c r="K75" s="122">
        <f t="shared" si="42"/>
        <v>1552505130</v>
      </c>
      <c r="L75" s="121">
        <f t="shared" si="42"/>
        <v>938604000</v>
      </c>
      <c r="M75" s="122">
        <f t="shared" si="42"/>
        <v>1263059154</v>
      </c>
      <c r="N75" s="121">
        <f t="shared" si="42"/>
        <v>1025509000</v>
      </c>
      <c r="O75" s="122">
        <f t="shared" si="42"/>
        <v>1046159266</v>
      </c>
      <c r="P75" s="121">
        <f>$H75      +$J75      +$L75      +$N75</f>
        <v>4960306000</v>
      </c>
      <c r="Q75" s="122">
        <f>$I75      +$K75      +$M75      +$O75</f>
        <v>5119341423</v>
      </c>
      <c r="R75" s="67">
        <f>IF(($L75      =0),0,((($N75      -$L75      )/$L75      )*100))</f>
        <v>9.2589633114710779</v>
      </c>
      <c r="S75" s="68">
        <f>IF(($M75      =0),0,((($O75      -$M75      )/$M75      )*100))</f>
        <v>-17.172583509893155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85.907352557612398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88.661681051219446</v>
      </c>
      <c r="V75" s="121">
        <f>SUM(V9:V16,V19:V25,V28:V31,V34,V37:V41,V44:V54,V57:V60,V63:V67,V71:V72)</f>
        <v>126831000</v>
      </c>
      <c r="W75" s="122">
        <f>SUM(W9:W16,W19:W25,W28:W31,W34,W37:W41,W44:W54,W57:W60,W63:W67,W71:W72)</f>
        <v>68448000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114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115</v>
      </c>
      <c r="B82" s="123">
        <f t="shared" ref="B82:M82" si="43">SUM(B83:B86)</f>
        <v>0</v>
      </c>
      <c r="C82" s="123">
        <f t="shared" si="43"/>
        <v>0</v>
      </c>
      <c r="D82" s="123">
        <f t="shared" si="43"/>
        <v>0</v>
      </c>
      <c r="E82" s="123">
        <f t="shared" si="43"/>
        <v>0</v>
      </c>
      <c r="F82" s="123">
        <f t="shared" si="43"/>
        <v>0</v>
      </c>
      <c r="G82" s="123">
        <f t="shared" si="43"/>
        <v>0</v>
      </c>
      <c r="H82" s="123">
        <f t="shared" si="43"/>
        <v>0</v>
      </c>
      <c r="I82" s="123">
        <f t="shared" si="43"/>
        <v>0</v>
      </c>
      <c r="J82" s="123">
        <f t="shared" si="43"/>
        <v>0</v>
      </c>
      <c r="K82" s="123">
        <f t="shared" si="43"/>
        <v>0</v>
      </c>
      <c r="L82" s="123">
        <f t="shared" si="43"/>
        <v>0</v>
      </c>
      <c r="M82" s="124">
        <f t="shared" si="43"/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116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117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118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119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4">+B88+B89+B90+B91+B92+B93+B94+B95+B96</f>
        <v>0</v>
      </c>
      <c r="C87" s="128">
        <f t="shared" si="44"/>
        <v>0</v>
      </c>
      <c r="D87" s="128">
        <f t="shared" si="44"/>
        <v>0</v>
      </c>
      <c r="E87" s="128">
        <f t="shared" si="44"/>
        <v>0</v>
      </c>
      <c r="F87" s="128" t="e">
        <f t="shared" si="44"/>
        <v>#VALUE!</v>
      </c>
      <c r="G87" s="128" t="e">
        <f t="shared" si="44"/>
        <v>#VALUE!</v>
      </c>
      <c r="H87" s="128">
        <f t="shared" si="44"/>
        <v>0</v>
      </c>
      <c r="I87" s="128">
        <f t="shared" si="44"/>
        <v>0</v>
      </c>
      <c r="J87" s="128">
        <f t="shared" si="44"/>
        <v>0</v>
      </c>
      <c r="K87" s="128">
        <f t="shared" si="44"/>
        <v>0</v>
      </c>
      <c r="L87" s="128">
        <f t="shared" si="44"/>
        <v>0</v>
      </c>
      <c r="M87" s="128">
        <f t="shared" si="44"/>
        <v>0</v>
      </c>
      <c r="N87" s="128">
        <f t="shared" si="44"/>
        <v>0</v>
      </c>
      <c r="O87" s="128">
        <f t="shared" si="44"/>
        <v>0</v>
      </c>
      <c r="P87" s="128">
        <f t="shared" si="44"/>
        <v>0</v>
      </c>
      <c r="Q87" s="129">
        <f t="shared" si="44"/>
        <v>0</v>
      </c>
      <c r="R87" s="94">
        <f t="shared" si="44"/>
        <v>0</v>
      </c>
      <c r="S87" s="94">
        <f t="shared" si="44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5">$B88      +$C88      +$D88</f>
        <v>0</v>
      </c>
      <c r="F88" s="130" t="s">
        <v>1</v>
      </c>
      <c r="G88" s="130" t="s">
        <v>1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46">$H88      +$J88      +$L88      +$N88</f>
        <v>0</v>
      </c>
      <c r="Q88" s="130">
        <f t="shared" ref="Q88:Q96" si="47">$I88      +$K88      +$M88      +$O88</f>
        <v>0</v>
      </c>
      <c r="R88" s="98">
        <f t="shared" ref="R88:R96" si="48">IF(($L88      =0),0,((($N88      -$L88      )/$L88      )*100))</f>
        <v>0</v>
      </c>
      <c r="S88" s="98">
        <f t="shared" ref="S88:S96" si="49">IF(($M88      =0),0,((($O88      -$M88      )/$M88      )*100))</f>
        <v>0</v>
      </c>
      <c r="T88" s="98">
        <f t="shared" ref="T88:T96" si="50">IF(($E88      =0),0,(($P88      /$E88      )*100))</f>
        <v>0</v>
      </c>
      <c r="U88" s="99">
        <f t="shared" ref="U88:U96" si="51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5"/>
        <v>0</v>
      </c>
      <c r="F89" s="108" t="s">
        <v>1</v>
      </c>
      <c r="G89" s="108" t="s">
        <v>1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46"/>
        <v>0</v>
      </c>
      <c r="Q89" s="108">
        <f t="shared" si="47"/>
        <v>0</v>
      </c>
      <c r="R89" s="98">
        <f t="shared" si="48"/>
        <v>0</v>
      </c>
      <c r="S89" s="98">
        <f t="shared" si="49"/>
        <v>0</v>
      </c>
      <c r="T89" s="98">
        <f t="shared" si="50"/>
        <v>0</v>
      </c>
      <c r="U89" s="99">
        <f t="shared" si="51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5"/>
        <v>0</v>
      </c>
      <c r="F90" s="108" t="s">
        <v>1</v>
      </c>
      <c r="G90" s="108" t="s">
        <v>1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46"/>
        <v>0</v>
      </c>
      <c r="Q90" s="108">
        <f t="shared" si="47"/>
        <v>0</v>
      </c>
      <c r="R90" s="98">
        <f t="shared" si="48"/>
        <v>0</v>
      </c>
      <c r="S90" s="98">
        <f t="shared" si="49"/>
        <v>0</v>
      </c>
      <c r="T90" s="98">
        <f t="shared" si="50"/>
        <v>0</v>
      </c>
      <c r="U90" s="99">
        <f t="shared" si="51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5"/>
        <v>0</v>
      </c>
      <c r="F91" s="108" t="s">
        <v>1</v>
      </c>
      <c r="G91" s="108" t="s">
        <v>1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46"/>
        <v>0</v>
      </c>
      <c r="Q91" s="108">
        <f t="shared" si="47"/>
        <v>0</v>
      </c>
      <c r="R91" s="98">
        <f t="shared" si="48"/>
        <v>0</v>
      </c>
      <c r="S91" s="98">
        <f t="shared" si="49"/>
        <v>0</v>
      </c>
      <c r="T91" s="98">
        <f t="shared" si="50"/>
        <v>0</v>
      </c>
      <c r="U91" s="99">
        <f t="shared" si="51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5"/>
        <v>0</v>
      </c>
      <c r="F92" s="108" t="s">
        <v>1</v>
      </c>
      <c r="G92" s="108" t="s">
        <v>1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46"/>
        <v>0</v>
      </c>
      <c r="Q92" s="108">
        <f t="shared" si="47"/>
        <v>0</v>
      </c>
      <c r="R92" s="98">
        <f t="shared" si="48"/>
        <v>0</v>
      </c>
      <c r="S92" s="98">
        <f t="shared" si="49"/>
        <v>0</v>
      </c>
      <c r="T92" s="98">
        <f t="shared" si="50"/>
        <v>0</v>
      </c>
      <c r="U92" s="99">
        <f t="shared" si="51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5"/>
        <v>0</v>
      </c>
      <c r="F93" s="108" t="s">
        <v>1</v>
      </c>
      <c r="G93" s="108" t="s">
        <v>1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46"/>
        <v>0</v>
      </c>
      <c r="Q93" s="108">
        <f t="shared" si="47"/>
        <v>0</v>
      </c>
      <c r="R93" s="98">
        <f t="shared" si="48"/>
        <v>0</v>
      </c>
      <c r="S93" s="98">
        <f t="shared" si="49"/>
        <v>0</v>
      </c>
      <c r="T93" s="98">
        <f t="shared" si="50"/>
        <v>0</v>
      </c>
      <c r="U93" s="99">
        <f t="shared" si="51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5"/>
        <v>0</v>
      </c>
      <c r="F94" s="108" t="s">
        <v>1</v>
      </c>
      <c r="G94" s="108" t="s">
        <v>1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46"/>
        <v>0</v>
      </c>
      <c r="Q94" s="108">
        <f t="shared" si="47"/>
        <v>0</v>
      </c>
      <c r="R94" s="98">
        <f t="shared" si="48"/>
        <v>0</v>
      </c>
      <c r="S94" s="98">
        <f t="shared" si="49"/>
        <v>0</v>
      </c>
      <c r="T94" s="98">
        <f t="shared" si="50"/>
        <v>0</v>
      </c>
      <c r="U94" s="99">
        <f t="shared" si="51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5"/>
        <v>0</v>
      </c>
      <c r="F95" s="108" t="s">
        <v>1</v>
      </c>
      <c r="G95" s="108" t="s">
        <v>1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46"/>
        <v>0</v>
      </c>
      <c r="Q95" s="108">
        <f t="shared" si="47"/>
        <v>0</v>
      </c>
      <c r="R95" s="98">
        <f t="shared" si="48"/>
        <v>0</v>
      </c>
      <c r="S95" s="98">
        <f t="shared" si="49"/>
        <v>0</v>
      </c>
      <c r="T95" s="98">
        <f t="shared" si="50"/>
        <v>0</v>
      </c>
      <c r="U95" s="99">
        <f t="shared" si="51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5"/>
        <v>0</v>
      </c>
      <c r="F96" s="131" t="s">
        <v>1</v>
      </c>
      <c r="G96" s="131" t="s">
        <v>1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46"/>
        <v>0</v>
      </c>
      <c r="Q96" s="131">
        <f t="shared" si="47"/>
        <v>0</v>
      </c>
      <c r="R96" s="104">
        <f t="shared" si="48"/>
        <v>0</v>
      </c>
      <c r="S96" s="104">
        <f t="shared" si="49"/>
        <v>0</v>
      </c>
      <c r="T96" s="104">
        <f t="shared" si="50"/>
        <v>0</v>
      </c>
      <c r="U96" s="105">
        <f t="shared" si="51"/>
        <v>0</v>
      </c>
      <c r="V96" s="106"/>
      <c r="W96" s="107"/>
    </row>
    <row r="97" spans="1:23" ht="21" hidden="1" x14ac:dyDescent="0.25">
      <c r="A97" s="18" t="s">
        <v>120</v>
      </c>
      <c r="B97" s="132">
        <f t="shared" ref="B97:M97" si="52">SUM(B98:B112)</f>
        <v>0</v>
      </c>
      <c r="C97" s="132">
        <f t="shared" si="52"/>
        <v>0</v>
      </c>
      <c r="D97" s="132">
        <f t="shared" si="52"/>
        <v>0</v>
      </c>
      <c r="E97" s="132">
        <f t="shared" si="52"/>
        <v>0</v>
      </c>
      <c r="F97" s="132">
        <f t="shared" si="52"/>
        <v>0</v>
      </c>
      <c r="G97" s="132">
        <f t="shared" si="52"/>
        <v>0</v>
      </c>
      <c r="H97" s="132">
        <f t="shared" si="52"/>
        <v>0</v>
      </c>
      <c r="I97" s="132">
        <f t="shared" si="52"/>
        <v>0</v>
      </c>
      <c r="J97" s="132">
        <f t="shared" si="52"/>
        <v>0</v>
      </c>
      <c r="K97" s="132">
        <f t="shared" si="52"/>
        <v>0</v>
      </c>
      <c r="L97" s="132">
        <f t="shared" si="52"/>
        <v>0</v>
      </c>
      <c r="M97" s="133">
        <f t="shared" si="52"/>
        <v>0</v>
      </c>
      <c r="N97" s="132"/>
      <c r="O97" s="133"/>
      <c r="P97" s="132"/>
      <c r="Q97" s="133"/>
      <c r="R97" s="19" t="str">
        <f t="shared" ref="R97:R115" si="53">IF(L97=0," ",(N97-L97)/L97)</f>
        <v xml:space="preserve"> </v>
      </c>
      <c r="S97" s="19" t="str">
        <f t="shared" ref="S97:S115" si="54">IF(M97=0," ",(O97-M97)/M97)</f>
        <v xml:space="preserve"> </v>
      </c>
      <c r="T97" s="19" t="str">
        <f t="shared" ref="T97:T115" si="55">IF(E97=0," ",(P97/E97))</f>
        <v xml:space="preserve"> </v>
      </c>
      <c r="U97" s="20" t="str">
        <f t="shared" ref="U97:U115" si="56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 t="shared" ref="E98:E112" si="57"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3"/>
        <v xml:space="preserve"> </v>
      </c>
      <c r="S98" s="22" t="str">
        <f t="shared" si="54"/>
        <v xml:space="preserve"> </v>
      </c>
      <c r="T98" s="22" t="str">
        <f t="shared" si="55"/>
        <v xml:space="preserve"> </v>
      </c>
      <c r="U98" s="23" t="str">
        <f t="shared" si="56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si="57"/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3"/>
        <v xml:space="preserve"> </v>
      </c>
      <c r="S99" s="22" t="str">
        <f t="shared" si="54"/>
        <v xml:space="preserve"> </v>
      </c>
      <c r="T99" s="22" t="str">
        <f t="shared" si="55"/>
        <v xml:space="preserve"> </v>
      </c>
      <c r="U99" s="23" t="str">
        <f t="shared" si="56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57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3"/>
        <v xml:space="preserve"> </v>
      </c>
      <c r="S100" s="22" t="str">
        <f t="shared" si="54"/>
        <v xml:space="preserve"> </v>
      </c>
      <c r="T100" s="22" t="str">
        <f t="shared" si="55"/>
        <v xml:space="preserve"> </v>
      </c>
      <c r="U100" s="23" t="str">
        <f t="shared" si="56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57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3"/>
        <v xml:space="preserve"> </v>
      </c>
      <c r="S101" s="22" t="str">
        <f t="shared" si="54"/>
        <v xml:space="preserve"> </v>
      </c>
      <c r="T101" s="22" t="str">
        <f t="shared" si="55"/>
        <v xml:space="preserve"> </v>
      </c>
      <c r="U101" s="23" t="str">
        <f t="shared" si="56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57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3"/>
        <v xml:space="preserve"> </v>
      </c>
      <c r="S102" s="22" t="str">
        <f t="shared" si="54"/>
        <v xml:space="preserve"> </v>
      </c>
      <c r="T102" s="22" t="str">
        <f t="shared" si="55"/>
        <v xml:space="preserve"> </v>
      </c>
      <c r="U102" s="23" t="str">
        <f t="shared" si="56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57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3"/>
        <v xml:space="preserve"> </v>
      </c>
      <c r="S103" s="22" t="str">
        <f t="shared" si="54"/>
        <v xml:space="preserve"> </v>
      </c>
      <c r="T103" s="22" t="str">
        <f t="shared" si="55"/>
        <v xml:space="preserve"> </v>
      </c>
      <c r="U103" s="23" t="str">
        <f t="shared" si="56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57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3"/>
        <v xml:space="preserve"> </v>
      </c>
      <c r="S104" s="22" t="str">
        <f t="shared" si="54"/>
        <v xml:space="preserve"> </v>
      </c>
      <c r="T104" s="22" t="str">
        <f t="shared" si="55"/>
        <v xml:space="preserve"> </v>
      </c>
      <c r="U104" s="23" t="str">
        <f t="shared" si="56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57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3"/>
        <v xml:space="preserve"> </v>
      </c>
      <c r="S105" s="22" t="str">
        <f t="shared" si="54"/>
        <v xml:space="preserve"> </v>
      </c>
      <c r="T105" s="22" t="str">
        <f t="shared" si="55"/>
        <v xml:space="preserve"> </v>
      </c>
      <c r="U105" s="23" t="str">
        <f t="shared" si="56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57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3"/>
        <v xml:space="preserve"> </v>
      </c>
      <c r="S106" s="22" t="str">
        <f t="shared" si="54"/>
        <v xml:space="preserve"> </v>
      </c>
      <c r="T106" s="22" t="str">
        <f t="shared" si="55"/>
        <v xml:space="preserve"> </v>
      </c>
      <c r="U106" s="23" t="str">
        <f t="shared" si="56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57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3"/>
        <v xml:space="preserve"> </v>
      </c>
      <c r="S107" s="22" t="str">
        <f t="shared" si="54"/>
        <v xml:space="preserve"> </v>
      </c>
      <c r="T107" s="22" t="str">
        <f t="shared" si="55"/>
        <v xml:space="preserve"> </v>
      </c>
      <c r="U107" s="23" t="str">
        <f t="shared" si="56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57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3"/>
        <v xml:space="preserve"> </v>
      </c>
      <c r="S108" s="22" t="str">
        <f t="shared" si="54"/>
        <v xml:space="preserve"> </v>
      </c>
      <c r="T108" s="22" t="str">
        <f t="shared" si="55"/>
        <v xml:space="preserve"> </v>
      </c>
      <c r="U108" s="23" t="str">
        <f t="shared" si="56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57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3"/>
        <v xml:space="preserve"> </v>
      </c>
      <c r="S109" s="22" t="str">
        <f t="shared" si="54"/>
        <v xml:space="preserve"> </v>
      </c>
      <c r="T109" s="22" t="str">
        <f t="shared" si="55"/>
        <v xml:space="preserve"> </v>
      </c>
      <c r="U109" s="23" t="str">
        <f t="shared" si="56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57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3"/>
        <v xml:space="preserve"> </v>
      </c>
      <c r="S110" s="22" t="str">
        <f t="shared" si="54"/>
        <v xml:space="preserve"> </v>
      </c>
      <c r="T110" s="22" t="str">
        <f t="shared" si="55"/>
        <v xml:space="preserve"> </v>
      </c>
      <c r="U110" s="23" t="str">
        <f t="shared" si="56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57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3"/>
        <v xml:space="preserve"> </v>
      </c>
      <c r="S111" s="22" t="str">
        <f t="shared" si="54"/>
        <v xml:space="preserve"> </v>
      </c>
      <c r="T111" s="22" t="str">
        <f t="shared" si="55"/>
        <v xml:space="preserve"> </v>
      </c>
      <c r="U111" s="23" t="str">
        <f t="shared" si="56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57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3"/>
        <v xml:space="preserve"> </v>
      </c>
      <c r="S112" s="22" t="str">
        <f t="shared" si="54"/>
        <v xml:space="preserve"> </v>
      </c>
      <c r="T112" s="22" t="str">
        <f t="shared" si="55"/>
        <v xml:space="preserve"> </v>
      </c>
      <c r="U112" s="23" t="str">
        <f t="shared" si="56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si="53"/>
        <v xml:space="preserve"> </v>
      </c>
      <c r="S113" s="20" t="str">
        <f t="shared" si="54"/>
        <v xml:space="preserve"> </v>
      </c>
      <c r="T113" s="19" t="str">
        <f t="shared" si="55"/>
        <v xml:space="preserve"> </v>
      </c>
      <c r="U113" s="20" t="str">
        <f t="shared" si="56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58">B97+B87</f>
        <v>0</v>
      </c>
      <c r="C114" s="137">
        <f t="shared" si="58"/>
        <v>0</v>
      </c>
      <c r="D114" s="137">
        <f t="shared" si="58"/>
        <v>0</v>
      </c>
      <c r="E114" s="137">
        <f t="shared" si="58"/>
        <v>0</v>
      </c>
      <c r="F114" s="137" t="e">
        <f t="shared" si="58"/>
        <v>#VALUE!</v>
      </c>
      <c r="G114" s="137" t="e">
        <f t="shared" si="58"/>
        <v>#VALUE!</v>
      </c>
      <c r="H114" s="137">
        <f t="shared" si="58"/>
        <v>0</v>
      </c>
      <c r="I114" s="137">
        <f t="shared" si="58"/>
        <v>0</v>
      </c>
      <c r="J114" s="137">
        <f t="shared" si="58"/>
        <v>0</v>
      </c>
      <c r="K114" s="137">
        <f t="shared" si="58"/>
        <v>0</v>
      </c>
      <c r="L114" s="137">
        <f t="shared" si="58"/>
        <v>0</v>
      </c>
      <c r="M114" s="137">
        <f t="shared" si="58"/>
        <v>0</v>
      </c>
      <c r="N114" s="137">
        <f t="shared" si="58"/>
        <v>0</v>
      </c>
      <c r="O114" s="137">
        <f t="shared" si="58"/>
        <v>0</v>
      </c>
      <c r="P114" s="137">
        <f t="shared" si="58"/>
        <v>0</v>
      </c>
      <c r="Q114" s="137">
        <f t="shared" si="58"/>
        <v>0</v>
      </c>
      <c r="R114" s="29" t="str">
        <f t="shared" si="53"/>
        <v xml:space="preserve"> </v>
      </c>
      <c r="S114" s="30" t="str">
        <f t="shared" si="54"/>
        <v xml:space="preserve"> </v>
      </c>
      <c r="T114" s="29" t="str">
        <f t="shared" si="55"/>
        <v xml:space="preserve"> </v>
      </c>
      <c r="U114" s="30" t="str">
        <f t="shared" si="56"/>
        <v xml:space="preserve"> </v>
      </c>
      <c r="V114" s="27"/>
      <c r="W114" s="28"/>
    </row>
    <row r="115" spans="1:23" hidden="1" x14ac:dyDescent="0.25">
      <c r="A115" s="31" t="s">
        <v>121</v>
      </c>
      <c r="B115" s="139">
        <f t="shared" ref="B115:Q115" si="59">B87</f>
        <v>0</v>
      </c>
      <c r="C115" s="139">
        <f t="shared" si="59"/>
        <v>0</v>
      </c>
      <c r="D115" s="139">
        <f t="shared" si="59"/>
        <v>0</v>
      </c>
      <c r="E115" s="139">
        <f t="shared" si="59"/>
        <v>0</v>
      </c>
      <c r="F115" s="139" t="e">
        <f t="shared" si="59"/>
        <v>#VALUE!</v>
      </c>
      <c r="G115" s="139" t="e">
        <f t="shared" si="59"/>
        <v>#VALUE!</v>
      </c>
      <c r="H115" s="139">
        <f t="shared" si="59"/>
        <v>0</v>
      </c>
      <c r="I115" s="139">
        <f t="shared" si="59"/>
        <v>0</v>
      </c>
      <c r="J115" s="139">
        <f t="shared" si="59"/>
        <v>0</v>
      </c>
      <c r="K115" s="139">
        <f t="shared" si="59"/>
        <v>0</v>
      </c>
      <c r="L115" s="139">
        <f t="shared" si="59"/>
        <v>0</v>
      </c>
      <c r="M115" s="139">
        <f t="shared" si="59"/>
        <v>0</v>
      </c>
      <c r="N115" s="139">
        <f t="shared" si="59"/>
        <v>0</v>
      </c>
      <c r="O115" s="139">
        <f t="shared" si="59"/>
        <v>0</v>
      </c>
      <c r="P115" s="139">
        <f t="shared" si="59"/>
        <v>0</v>
      </c>
      <c r="Q115" s="139">
        <f t="shared" si="59"/>
        <v>0</v>
      </c>
      <c r="R115" s="29" t="str">
        <f t="shared" si="53"/>
        <v xml:space="preserve"> </v>
      </c>
      <c r="S115" s="30" t="str">
        <f t="shared" si="54"/>
        <v xml:space="preserve"> </v>
      </c>
      <c r="T115" s="29" t="str">
        <f t="shared" si="55"/>
        <v xml:space="preserve"> </v>
      </c>
      <c r="U115" s="30" t="str">
        <f t="shared" si="56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122</v>
      </c>
    </row>
    <row r="118" spans="1:23" x14ac:dyDescent="0.25">
      <c r="A118" s="35" t="s">
        <v>123</v>
      </c>
    </row>
    <row r="119" spans="1:23" ht="13" x14ac:dyDescent="0.3">
      <c r="A119" s="35" t="s">
        <v>124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125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126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127</v>
      </c>
    </row>
    <row r="124" spans="1:23" ht="13" x14ac:dyDescent="0.3">
      <c r="A124" s="36" t="s">
        <v>93</v>
      </c>
      <c r="G124" s="36" t="s">
        <v>93</v>
      </c>
      <c r="W124" s="36"/>
    </row>
    <row r="125" spans="1:23" ht="13" x14ac:dyDescent="0.3">
      <c r="A125" s="36"/>
      <c r="G125" s="36"/>
      <c r="W125" s="36"/>
    </row>
    <row r="126" spans="1:23" ht="13" x14ac:dyDescent="0.3">
      <c r="A126" s="36" t="s">
        <v>93</v>
      </c>
      <c r="G126" s="36" t="s">
        <v>93</v>
      </c>
      <c r="W126" s="36"/>
    </row>
  </sheetData>
  <sheetProtection algorithmName="SHA-512" hashValue="EbfvDOQfTloT4xO38rdXBDd86eo2cwWXaIFR654dAhfTVX517/GVGFZwwK2T495iG44aYi4T0Sglx+b5o5r1Rg==" saltValue="Ba17/uKtotiefdozs4LqBw==" spinCount="100000" sheet="1" objects="1" scenarios="1"/>
  <mergeCells count="18"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F1F64-CE53-461E-89F2-2A4CCB660E05}">
  <sheetPr>
    <pageSetUpPr fitToPage="1"/>
  </sheetPr>
  <dimension ref="A1:W126"/>
  <sheetViews>
    <sheetView showGridLines="0" workbookViewId="0">
      <selection activeCell="A7" sqref="A7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131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1</v>
      </c>
      <c r="G9" s="110" t="s">
        <v>1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1</v>
      </c>
      <c r="W9" s="110" t="s">
        <v>1</v>
      </c>
    </row>
    <row r="10" spans="1:23" ht="13" customHeight="1" x14ac:dyDescent="0.3">
      <c r="A10" s="53" t="s">
        <v>37</v>
      </c>
      <c r="B10" s="108">
        <v>48700000</v>
      </c>
      <c r="C10" s="108"/>
      <c r="D10" s="108"/>
      <c r="E10" s="108">
        <f t="shared" ref="E10:E17" si="0">$B10      +$C10      +$D10</f>
        <v>48700000</v>
      </c>
      <c r="F10" s="109">
        <v>48700000</v>
      </c>
      <c r="G10" s="110">
        <v>48700000</v>
      </c>
      <c r="H10" s="109">
        <v>7582000</v>
      </c>
      <c r="I10" s="110">
        <v>1079126</v>
      </c>
      <c r="J10" s="109">
        <v>11426000</v>
      </c>
      <c r="K10" s="110">
        <v>8960135</v>
      </c>
      <c r="L10" s="109">
        <v>6541000</v>
      </c>
      <c r="M10" s="110">
        <v>7104619</v>
      </c>
      <c r="N10" s="109">
        <v>10648000</v>
      </c>
      <c r="O10" s="110">
        <v>9887326</v>
      </c>
      <c r="P10" s="109">
        <f t="shared" ref="P10:P17" si="1">$H10      +$J10      +$L10      +$N10</f>
        <v>36197000</v>
      </c>
      <c r="Q10" s="110">
        <f t="shared" ref="Q10:Q17" si="2">$I10      +$K10      +$M10      +$O10</f>
        <v>27031206</v>
      </c>
      <c r="R10" s="54">
        <f t="shared" ref="R10:R17" si="3">IF(($L10      =0),0,((($N10      -$L10      )/$L10      )*100))</f>
        <v>62.788564439688123</v>
      </c>
      <c r="S10" s="55">
        <f t="shared" ref="S10:S17" si="4">IF(($M10      =0),0,((($O10      -$M10      )/$M10      )*100))</f>
        <v>39.167575347812459</v>
      </c>
      <c r="T10" s="54">
        <f t="shared" ref="T10:T16" si="5">IF(($E10      =0),0,(($P10      /$E10      )*100))</f>
        <v>74.326488706365495</v>
      </c>
      <c r="U10" s="56">
        <f t="shared" ref="U10:U16" si="6">IF(($E10      =0),0,(($Q10      /$E10      )*100))</f>
        <v>55.505556468172493</v>
      </c>
      <c r="V10" s="109" t="s">
        <v>1</v>
      </c>
      <c r="W10" s="110" t="s">
        <v>1</v>
      </c>
    </row>
    <row r="11" spans="1:23" ht="13" customHeight="1" x14ac:dyDescent="0.3">
      <c r="A11" s="53" t="s">
        <v>38</v>
      </c>
      <c r="B11" s="108">
        <v>42774000</v>
      </c>
      <c r="C11" s="108"/>
      <c r="D11" s="108"/>
      <c r="E11" s="108">
        <f t="shared" si="0"/>
        <v>42774000</v>
      </c>
      <c r="F11" s="109">
        <v>42774000</v>
      </c>
      <c r="G11" s="110">
        <v>42774000</v>
      </c>
      <c r="H11" s="109">
        <v>7303000</v>
      </c>
      <c r="I11" s="110">
        <v>15463293</v>
      </c>
      <c r="J11" s="109">
        <v>9899000</v>
      </c>
      <c r="K11" s="110">
        <v>5703556</v>
      </c>
      <c r="L11" s="109">
        <v>7286000</v>
      </c>
      <c r="M11" s="110">
        <v>16373233</v>
      </c>
      <c r="N11" s="109">
        <v>9199000</v>
      </c>
      <c r="O11" s="110">
        <v>5233918</v>
      </c>
      <c r="P11" s="109">
        <f t="shared" si="1"/>
        <v>33687000</v>
      </c>
      <c r="Q11" s="110">
        <f t="shared" si="2"/>
        <v>42774000</v>
      </c>
      <c r="R11" s="54">
        <f t="shared" si="3"/>
        <v>26.255833104584138</v>
      </c>
      <c r="S11" s="55">
        <f t="shared" si="4"/>
        <v>-68.033692551739776</v>
      </c>
      <c r="T11" s="54">
        <f t="shared" si="5"/>
        <v>78.755786225277035</v>
      </c>
      <c r="U11" s="56">
        <f t="shared" si="6"/>
        <v>100</v>
      </c>
      <c r="V11" s="109" t="s">
        <v>1</v>
      </c>
      <c r="W11" s="110" t="s">
        <v>1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1</v>
      </c>
      <c r="G12" s="110" t="s">
        <v>1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1</v>
      </c>
      <c r="W12" s="110" t="s">
        <v>1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1</v>
      </c>
      <c r="G13" s="110" t="s">
        <v>1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1</v>
      </c>
      <c r="W13" s="110" t="s">
        <v>1</v>
      </c>
    </row>
    <row r="14" spans="1:23" ht="13" customHeight="1" x14ac:dyDescent="0.3">
      <c r="A14" s="53" t="s">
        <v>41</v>
      </c>
      <c r="B14" s="108">
        <v>59528000</v>
      </c>
      <c r="C14" s="108"/>
      <c r="D14" s="108"/>
      <c r="E14" s="108">
        <f t="shared" si="0"/>
        <v>59528000</v>
      </c>
      <c r="F14" s="109">
        <v>59528000</v>
      </c>
      <c r="G14" s="110">
        <v>50027000</v>
      </c>
      <c r="H14" s="109">
        <v>8906000</v>
      </c>
      <c r="I14" s="110"/>
      <c r="J14" s="109">
        <v>7101000</v>
      </c>
      <c r="K14" s="110">
        <v>14730809</v>
      </c>
      <c r="L14" s="109">
        <v>20116000</v>
      </c>
      <c r="M14" s="110">
        <v>15485928</v>
      </c>
      <c r="N14" s="109">
        <v>13255000</v>
      </c>
      <c r="O14" s="110">
        <v>9216672</v>
      </c>
      <c r="P14" s="109">
        <f t="shared" si="1"/>
        <v>49378000</v>
      </c>
      <c r="Q14" s="110">
        <f t="shared" si="2"/>
        <v>39433409</v>
      </c>
      <c r="R14" s="54">
        <f t="shared" si="3"/>
        <v>-34.107178365480216</v>
      </c>
      <c r="S14" s="55">
        <f t="shared" si="4"/>
        <v>-40.483566758156179</v>
      </c>
      <c r="T14" s="54">
        <f t="shared" si="5"/>
        <v>82.949200376293504</v>
      </c>
      <c r="U14" s="56">
        <f t="shared" si="6"/>
        <v>66.243463580163947</v>
      </c>
      <c r="V14" s="109">
        <v>14014000</v>
      </c>
      <c r="W14" s="110">
        <v>9387000</v>
      </c>
    </row>
    <row r="15" spans="1:23" ht="13" customHeight="1" x14ac:dyDescent="0.3">
      <c r="A15" s="53" t="s">
        <v>42</v>
      </c>
      <c r="B15" s="108">
        <v>15000000</v>
      </c>
      <c r="C15" s="108"/>
      <c r="D15" s="108"/>
      <c r="E15" s="108">
        <f t="shared" si="0"/>
        <v>15000000</v>
      </c>
      <c r="F15" s="109">
        <v>15000000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1</v>
      </c>
      <c r="W15" s="110" t="s">
        <v>1</v>
      </c>
    </row>
    <row r="16" spans="1:23" ht="13" customHeight="1" x14ac:dyDescent="0.3">
      <c r="A16" s="53" t="s">
        <v>43</v>
      </c>
      <c r="B16" s="108">
        <v>47000000</v>
      </c>
      <c r="C16" s="108">
        <v>-47000000</v>
      </c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1</v>
      </c>
      <c r="W16" s="110" t="s">
        <v>1</v>
      </c>
    </row>
    <row r="17" spans="1:23" ht="13" customHeight="1" x14ac:dyDescent="0.3">
      <c r="A17" s="57" t="s">
        <v>44</v>
      </c>
      <c r="B17" s="111">
        <f>SUM(B9:B16)</f>
        <v>213002000</v>
      </c>
      <c r="C17" s="111">
        <f>SUM(C9:C16)</f>
        <v>-47000000</v>
      </c>
      <c r="D17" s="111"/>
      <c r="E17" s="111">
        <f t="shared" si="0"/>
        <v>166002000</v>
      </c>
      <c r="F17" s="112">
        <f t="shared" ref="F17:O17" si="7">SUM(F9:F16)</f>
        <v>166002000</v>
      </c>
      <c r="G17" s="113">
        <f t="shared" si="7"/>
        <v>141501000</v>
      </c>
      <c r="H17" s="112">
        <f t="shared" si="7"/>
        <v>23791000</v>
      </c>
      <c r="I17" s="113">
        <f t="shared" si="7"/>
        <v>16542419</v>
      </c>
      <c r="J17" s="112">
        <f t="shared" si="7"/>
        <v>28426000</v>
      </c>
      <c r="K17" s="113">
        <f t="shared" si="7"/>
        <v>29394500</v>
      </c>
      <c r="L17" s="112">
        <f t="shared" si="7"/>
        <v>33943000</v>
      </c>
      <c r="M17" s="113">
        <f t="shared" si="7"/>
        <v>38963780</v>
      </c>
      <c r="N17" s="112">
        <f t="shared" si="7"/>
        <v>33102000</v>
      </c>
      <c r="O17" s="113">
        <f t="shared" si="7"/>
        <v>24337916</v>
      </c>
      <c r="P17" s="112">
        <f t="shared" si="1"/>
        <v>119262000</v>
      </c>
      <c r="Q17" s="113">
        <f t="shared" si="2"/>
        <v>109238615</v>
      </c>
      <c r="R17" s="58">
        <f t="shared" si="3"/>
        <v>-2.4776831747341128</v>
      </c>
      <c r="S17" s="59">
        <f t="shared" si="4"/>
        <v>-37.537076741527642</v>
      </c>
      <c r="T17" s="58">
        <f>IF((SUM($E9:$E14))=0,0,(P17/(SUM($E9:$E14))*100))</f>
        <v>78.98041085548536</v>
      </c>
      <c r="U17" s="60">
        <f>IF((SUM($E9:$E14))=0,0,(Q17/(SUM($E9:$E14))*100))</f>
        <v>72.342495463636254</v>
      </c>
      <c r="V17" s="112">
        <f>SUM(V9:V16)</f>
        <v>14014000</v>
      </c>
      <c r="W17" s="113">
        <f>SUM(W9:W16)</f>
        <v>9387000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71088000</v>
      </c>
      <c r="C19" s="108"/>
      <c r="D19" s="108"/>
      <c r="E19" s="108">
        <f t="shared" ref="E19:E26" si="8">$B19      +$C19      +$D19</f>
        <v>71088000</v>
      </c>
      <c r="F19" s="109">
        <v>71088000</v>
      </c>
      <c r="G19" s="110">
        <v>71088000</v>
      </c>
      <c r="H19" s="109">
        <v>8322000</v>
      </c>
      <c r="I19" s="110"/>
      <c r="J19" s="109">
        <v>33269000</v>
      </c>
      <c r="K19" s="110"/>
      <c r="L19" s="109">
        <v>7736000</v>
      </c>
      <c r="M19" s="110"/>
      <c r="N19" s="109">
        <v>21761000</v>
      </c>
      <c r="O19" s="110">
        <v>19638446</v>
      </c>
      <c r="P19" s="109">
        <f t="shared" ref="P19:P26" si="9">$H19      +$J19      +$L19      +$N19</f>
        <v>71088000</v>
      </c>
      <c r="Q19" s="110">
        <f t="shared" ref="Q19:Q26" si="10">$I19      +$K19      +$M19      +$O19</f>
        <v>19638446</v>
      </c>
      <c r="R19" s="54">
        <f t="shared" ref="R19:R26" si="11">IF(($L19      =0),0,((($N19      -$L19      )/$L19      )*100))</f>
        <v>181.29524301964838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100</v>
      </c>
      <c r="U19" s="56">
        <f t="shared" ref="U19:U25" si="14">IF(($E19      =0),0,(($Q19      /$E19      )*100))</f>
        <v>27.625542988971414</v>
      </c>
      <c r="V19" s="109" t="s">
        <v>1</v>
      </c>
      <c r="W19" s="110" t="s">
        <v>1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1</v>
      </c>
      <c r="G20" s="110" t="s">
        <v>1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1</v>
      </c>
      <c r="W20" s="110" t="s">
        <v>1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1</v>
      </c>
      <c r="G21" s="110" t="s">
        <v>1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1</v>
      </c>
      <c r="W21" s="110" t="s">
        <v>1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75000000</v>
      </c>
      <c r="H22" s="109"/>
      <c r="I22" s="110"/>
      <c r="J22" s="109"/>
      <c r="K22" s="110"/>
      <c r="L22" s="109"/>
      <c r="M22" s="110"/>
      <c r="N22" s="109">
        <v>13748000</v>
      </c>
      <c r="O22" s="110"/>
      <c r="P22" s="109">
        <f t="shared" si="9"/>
        <v>13748000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>
        <v>9141000</v>
      </c>
      <c r="W22" s="110">
        <v>8104000</v>
      </c>
    </row>
    <row r="23" spans="1:23" ht="13" customHeight="1" x14ac:dyDescent="0.3">
      <c r="A23" s="53" t="s">
        <v>50</v>
      </c>
      <c r="B23" s="108">
        <v>102035000</v>
      </c>
      <c r="C23" s="108">
        <v>90000000</v>
      </c>
      <c r="D23" s="108"/>
      <c r="E23" s="108">
        <f t="shared" si="8"/>
        <v>192035000</v>
      </c>
      <c r="F23" s="109">
        <v>192035000</v>
      </c>
      <c r="G23" s="110">
        <v>192035000</v>
      </c>
      <c r="H23" s="109">
        <v>6174000</v>
      </c>
      <c r="I23" s="110">
        <v>5266166</v>
      </c>
      <c r="J23" s="109">
        <v>17817000</v>
      </c>
      <c r="K23" s="110">
        <v>23928779</v>
      </c>
      <c r="L23" s="109">
        <v>19884000</v>
      </c>
      <c r="M23" s="110">
        <v>9793028</v>
      </c>
      <c r="N23" s="109">
        <v>30550000</v>
      </c>
      <c r="O23" s="110">
        <v>36205883</v>
      </c>
      <c r="P23" s="109">
        <f t="shared" si="9"/>
        <v>74425000</v>
      </c>
      <c r="Q23" s="110">
        <f t="shared" si="10"/>
        <v>75193856</v>
      </c>
      <c r="R23" s="54">
        <f t="shared" si="11"/>
        <v>53.641118487225917</v>
      </c>
      <c r="S23" s="55">
        <f t="shared" si="12"/>
        <v>269.71080854665172</v>
      </c>
      <c r="T23" s="54">
        <f t="shared" si="13"/>
        <v>38.755955945530765</v>
      </c>
      <c r="U23" s="56">
        <f t="shared" si="14"/>
        <v>39.15632879423022</v>
      </c>
      <c r="V23" s="109">
        <v>37287000</v>
      </c>
      <c r="W23" s="110">
        <v>2254000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1</v>
      </c>
      <c r="G24" s="110" t="s">
        <v>1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1</v>
      </c>
      <c r="W24" s="110" t="s">
        <v>1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1</v>
      </c>
      <c r="G25" s="110" t="s">
        <v>1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1</v>
      </c>
      <c r="W25" s="110" t="s">
        <v>1</v>
      </c>
    </row>
    <row r="26" spans="1:23" ht="13" customHeight="1" x14ac:dyDescent="0.3">
      <c r="A26" s="57" t="s">
        <v>44</v>
      </c>
      <c r="B26" s="111">
        <f>SUM(B19:B25)</f>
        <v>173123000</v>
      </c>
      <c r="C26" s="111">
        <f>SUM(C19:C25)</f>
        <v>90000000</v>
      </c>
      <c r="D26" s="111"/>
      <c r="E26" s="111">
        <f t="shared" si="8"/>
        <v>263123000</v>
      </c>
      <c r="F26" s="112">
        <f t="shared" ref="F26:O26" si="15">SUM(F19:F25)</f>
        <v>263123000</v>
      </c>
      <c r="G26" s="113">
        <f t="shared" si="15"/>
        <v>338123000</v>
      </c>
      <c r="H26" s="112">
        <f t="shared" si="15"/>
        <v>14496000</v>
      </c>
      <c r="I26" s="113">
        <f t="shared" si="15"/>
        <v>5266166</v>
      </c>
      <c r="J26" s="112">
        <f t="shared" si="15"/>
        <v>51086000</v>
      </c>
      <c r="K26" s="113">
        <f t="shared" si="15"/>
        <v>23928779</v>
      </c>
      <c r="L26" s="112">
        <f t="shared" si="15"/>
        <v>27620000</v>
      </c>
      <c r="M26" s="113">
        <f t="shared" si="15"/>
        <v>9793028</v>
      </c>
      <c r="N26" s="112">
        <f t="shared" si="15"/>
        <v>66059000</v>
      </c>
      <c r="O26" s="113">
        <f t="shared" si="15"/>
        <v>55844329</v>
      </c>
      <c r="P26" s="112">
        <f t="shared" si="9"/>
        <v>159261000</v>
      </c>
      <c r="Q26" s="113">
        <f t="shared" si="10"/>
        <v>94832302</v>
      </c>
      <c r="R26" s="58">
        <f t="shared" si="11"/>
        <v>139.1708906589428</v>
      </c>
      <c r="S26" s="59">
        <f t="shared" si="12"/>
        <v>470.24578097805909</v>
      </c>
      <c r="T26" s="58">
        <f>IF(($E26-$E21-$E25)   =0,0,($P26   /($E26-$E21-$E25)   )*100)</f>
        <v>60.527205907503337</v>
      </c>
      <c r="U26" s="60">
        <f>IF(($E26-$E21-$E25)   =0,0,($Q26   /($E26-$E21-$E25)   )*100)</f>
        <v>36.041053803734371</v>
      </c>
      <c r="V26" s="112">
        <f>SUM(V19:V25)</f>
        <v>46428000</v>
      </c>
      <c r="W26" s="113">
        <f>SUM(W19:W25)</f>
        <v>10358000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1</v>
      </c>
      <c r="G28" s="110" t="s">
        <v>1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1</v>
      </c>
      <c r="W28" s="110" t="s">
        <v>1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1</v>
      </c>
      <c r="G29" s="110" t="s">
        <v>1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1</v>
      </c>
      <c r="W29" s="110" t="s">
        <v>1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1</v>
      </c>
      <c r="W30" s="110" t="s">
        <v>1</v>
      </c>
    </row>
    <row r="31" spans="1:23" ht="13" customHeight="1" x14ac:dyDescent="0.3">
      <c r="A31" s="53" t="s">
        <v>57</v>
      </c>
      <c r="B31" s="108">
        <v>8026000</v>
      </c>
      <c r="C31" s="108"/>
      <c r="D31" s="108"/>
      <c r="E31" s="108">
        <f>$B31      +$C31      +$D31</f>
        <v>8026000</v>
      </c>
      <c r="F31" s="109">
        <v>8026000</v>
      </c>
      <c r="G31" s="110">
        <v>8026000</v>
      </c>
      <c r="H31" s="109">
        <v>789000</v>
      </c>
      <c r="I31" s="110">
        <v>729694</v>
      </c>
      <c r="J31" s="109">
        <v>2562000</v>
      </c>
      <c r="K31" s="110">
        <v>2458020</v>
      </c>
      <c r="L31" s="109">
        <v>1405000</v>
      </c>
      <c r="M31" s="110">
        <v>939366</v>
      </c>
      <c r="N31" s="109">
        <v>2870000</v>
      </c>
      <c r="O31" s="110">
        <v>3619780</v>
      </c>
      <c r="P31" s="109">
        <f>$H31      +$J31      +$L31      +$N31</f>
        <v>7626000</v>
      </c>
      <c r="Q31" s="110">
        <f>$I31      +$K31      +$M31      +$O31</f>
        <v>7746860</v>
      </c>
      <c r="R31" s="54">
        <f>IF(($L31      =0),0,((($N31      -$L31      )/$L31      )*100))</f>
        <v>104.27046263345197</v>
      </c>
      <c r="S31" s="55">
        <f>IF(($M31      =0),0,((($O31      -$M31      )/$M31      )*100))</f>
        <v>285.34288019792069</v>
      </c>
      <c r="T31" s="54">
        <f>IF(($E31      =0),0,(($P31      /$E31      )*100))</f>
        <v>95.016197358584591</v>
      </c>
      <c r="U31" s="56">
        <f>IF(($E31      =0),0,(($Q31      /$E31      )*100))</f>
        <v>96.522053326688265</v>
      </c>
      <c r="V31" s="109" t="s">
        <v>1</v>
      </c>
      <c r="W31" s="110" t="s">
        <v>1</v>
      </c>
    </row>
    <row r="32" spans="1:23" ht="13" customHeight="1" x14ac:dyDescent="0.3">
      <c r="A32" s="57" t="s">
        <v>44</v>
      </c>
      <c r="B32" s="111">
        <f>SUM(B28:B31)</f>
        <v>8026000</v>
      </c>
      <c r="C32" s="111">
        <f>SUM(C28:C31)</f>
        <v>0</v>
      </c>
      <c r="D32" s="111"/>
      <c r="E32" s="111">
        <f>$B32      +$C32      +$D32</f>
        <v>8026000</v>
      </c>
      <c r="F32" s="112">
        <f t="shared" ref="F32:O32" si="16">SUM(F28:F31)</f>
        <v>8026000</v>
      </c>
      <c r="G32" s="113">
        <f t="shared" si="16"/>
        <v>8026000</v>
      </c>
      <c r="H32" s="112">
        <f t="shared" si="16"/>
        <v>789000</v>
      </c>
      <c r="I32" s="113">
        <f t="shared" si="16"/>
        <v>729694</v>
      </c>
      <c r="J32" s="112">
        <f t="shared" si="16"/>
        <v>2562000</v>
      </c>
      <c r="K32" s="113">
        <f t="shared" si="16"/>
        <v>2458020</v>
      </c>
      <c r="L32" s="112">
        <f t="shared" si="16"/>
        <v>1405000</v>
      </c>
      <c r="M32" s="113">
        <f t="shared" si="16"/>
        <v>939366</v>
      </c>
      <c r="N32" s="112">
        <f t="shared" si="16"/>
        <v>2870000</v>
      </c>
      <c r="O32" s="113">
        <f t="shared" si="16"/>
        <v>3619780</v>
      </c>
      <c r="P32" s="112">
        <f>$H32      +$J32      +$L32      +$N32</f>
        <v>7626000</v>
      </c>
      <c r="Q32" s="113">
        <f>$I32      +$K32      +$M32      +$O32</f>
        <v>7746860</v>
      </c>
      <c r="R32" s="58">
        <f>IF(($L32      =0),0,((($N32      -$L32      )/$L32      )*100))</f>
        <v>104.27046263345197</v>
      </c>
      <c r="S32" s="59">
        <f>IF(($M32      =0),0,((($O32      -$M32      )/$M32      )*100))</f>
        <v>285.34288019792069</v>
      </c>
      <c r="T32" s="58">
        <f>IF($E32   =0,0,($P32   /$E32   )*100)</f>
        <v>95.016197358584591</v>
      </c>
      <c r="U32" s="60">
        <f>IF($E32   =0,0,($Q32   /$E32   )*100)</f>
        <v>96.522053326688265</v>
      </c>
      <c r="V32" s="112" t="s">
        <v>1</v>
      </c>
      <c r="W32" s="113" t="s">
        <v>1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53350000</v>
      </c>
      <c r="C34" s="108"/>
      <c r="D34" s="108"/>
      <c r="E34" s="108">
        <f>$B34      +$C34      +$D34</f>
        <v>53350000</v>
      </c>
      <c r="F34" s="109">
        <v>53350000</v>
      </c>
      <c r="G34" s="110">
        <v>52239000</v>
      </c>
      <c r="H34" s="109">
        <v>11561000</v>
      </c>
      <c r="I34" s="110">
        <v>17754261</v>
      </c>
      <c r="J34" s="109">
        <v>10066000</v>
      </c>
      <c r="K34" s="110">
        <v>11907081</v>
      </c>
      <c r="L34" s="109">
        <v>7367000</v>
      </c>
      <c r="M34" s="110">
        <v>6357188</v>
      </c>
      <c r="N34" s="109">
        <v>2372000</v>
      </c>
      <c r="O34" s="110">
        <v>4724805</v>
      </c>
      <c r="P34" s="109">
        <f>$H34      +$J34      +$L34      +$N34</f>
        <v>31366000</v>
      </c>
      <c r="Q34" s="110">
        <f>$I34      +$K34      +$M34      +$O34</f>
        <v>40743335</v>
      </c>
      <c r="R34" s="54">
        <f>IF(($L34      =0),0,((($N34      -$L34      )/$L34      )*100))</f>
        <v>-67.802361884077641</v>
      </c>
      <c r="S34" s="55">
        <f>IF(($M34      =0),0,((($O34      -$M34      )/$M34      )*100))</f>
        <v>-25.677752490566586</v>
      </c>
      <c r="T34" s="54">
        <f>IF(($E34      =0),0,(($P34      /$E34      )*100))</f>
        <v>58.79287722586691</v>
      </c>
      <c r="U34" s="56">
        <f>IF(($E34      =0),0,(($Q34      /$E34      )*100))</f>
        <v>76.369887535145267</v>
      </c>
      <c r="V34" s="109" t="s">
        <v>1</v>
      </c>
      <c r="W34" s="110" t="s">
        <v>1</v>
      </c>
    </row>
    <row r="35" spans="1:23" ht="13" customHeight="1" x14ac:dyDescent="0.3">
      <c r="A35" s="57" t="s">
        <v>44</v>
      </c>
      <c r="B35" s="111">
        <f>B34</f>
        <v>53350000</v>
      </c>
      <c r="C35" s="111">
        <f>C34</f>
        <v>0</v>
      </c>
      <c r="D35" s="111"/>
      <c r="E35" s="111">
        <f>$B35      +$C35      +$D35</f>
        <v>53350000</v>
      </c>
      <c r="F35" s="112">
        <f t="shared" ref="F35:O35" si="17">F34</f>
        <v>53350000</v>
      </c>
      <c r="G35" s="113">
        <f t="shared" si="17"/>
        <v>52239000</v>
      </c>
      <c r="H35" s="112">
        <f t="shared" si="17"/>
        <v>11561000</v>
      </c>
      <c r="I35" s="113">
        <f t="shared" si="17"/>
        <v>17754261</v>
      </c>
      <c r="J35" s="112">
        <f t="shared" si="17"/>
        <v>10066000</v>
      </c>
      <c r="K35" s="113">
        <f t="shared" si="17"/>
        <v>11907081</v>
      </c>
      <c r="L35" s="112">
        <f t="shared" si="17"/>
        <v>7367000</v>
      </c>
      <c r="M35" s="113">
        <f t="shared" si="17"/>
        <v>6357188</v>
      </c>
      <c r="N35" s="112">
        <f t="shared" si="17"/>
        <v>2372000</v>
      </c>
      <c r="O35" s="113">
        <f t="shared" si="17"/>
        <v>4724805</v>
      </c>
      <c r="P35" s="112">
        <f>$H35      +$J35      +$L35      +$N35</f>
        <v>31366000</v>
      </c>
      <c r="Q35" s="113">
        <f>$I35      +$K35      +$M35      +$O35</f>
        <v>40743335</v>
      </c>
      <c r="R35" s="58">
        <f>IF(($L35      =0),0,((($N35      -$L35      )/$L35      )*100))</f>
        <v>-67.802361884077641</v>
      </c>
      <c r="S35" s="59">
        <f>IF(($M35      =0),0,((($O35      -$M35      )/$M35      )*100))</f>
        <v>-25.677752490566586</v>
      </c>
      <c r="T35" s="58">
        <f>IF($E35   =0,0,($P35   /$E35   )*100)</f>
        <v>58.79287722586691</v>
      </c>
      <c r="U35" s="60">
        <f>IF($E35   =0,0,($Q35   /$E35   )*100)</f>
        <v>76.369887535145267</v>
      </c>
      <c r="V35" s="112" t="s">
        <v>1</v>
      </c>
      <c r="W35" s="113" t="s">
        <v>1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186600000</v>
      </c>
      <c r="C37" s="108"/>
      <c r="D37" s="108"/>
      <c r="E37" s="108">
        <f t="shared" ref="E37:E42" si="18">$B37      +$C37      +$D37</f>
        <v>186600000</v>
      </c>
      <c r="F37" s="109">
        <v>186600000</v>
      </c>
      <c r="G37" s="110">
        <v>186600000</v>
      </c>
      <c r="H37" s="109">
        <v>37190000</v>
      </c>
      <c r="I37" s="110">
        <v>25449135</v>
      </c>
      <c r="J37" s="109">
        <v>64082000</v>
      </c>
      <c r="K37" s="110">
        <v>54419376</v>
      </c>
      <c r="L37" s="109">
        <v>35867000</v>
      </c>
      <c r="M37" s="110">
        <v>20584576</v>
      </c>
      <c r="N37" s="109">
        <v>31232000</v>
      </c>
      <c r="O37" s="110">
        <v>15627357</v>
      </c>
      <c r="P37" s="109">
        <f t="shared" ref="P37:P42" si="19">$H37      +$J37      +$L37      +$N37</f>
        <v>168371000</v>
      </c>
      <c r="Q37" s="110">
        <f t="shared" ref="Q37:Q42" si="20">$I37      +$K37      +$M37      +$O37</f>
        <v>116080444</v>
      </c>
      <c r="R37" s="54">
        <f t="shared" ref="R37:R42" si="21">IF(($L37      =0),0,((($N37      -$L37      )/$L37      )*100))</f>
        <v>-12.922742353695599</v>
      </c>
      <c r="S37" s="55">
        <f t="shared" ref="S37:S42" si="22">IF(($M37      =0),0,((($O37      -$M37      )/$M37      )*100))</f>
        <v>-24.082201158770527</v>
      </c>
      <c r="T37" s="54">
        <f>IF(($E37      =0),0,(($P37      /$E37      )*100))</f>
        <v>90.230975348338688</v>
      </c>
      <c r="U37" s="56">
        <f>IF(($E37      =0),0,(($Q37      /$E37      )*100))</f>
        <v>62.208169346195078</v>
      </c>
      <c r="V37" s="109">
        <v>6068000</v>
      </c>
      <c r="W37" s="110" t="s">
        <v>1</v>
      </c>
    </row>
    <row r="38" spans="1:23" ht="13" customHeight="1" x14ac:dyDescent="0.3">
      <c r="A38" s="53" t="s">
        <v>62</v>
      </c>
      <c r="B38" s="108">
        <v>266745000</v>
      </c>
      <c r="C38" s="108">
        <v>-18147000</v>
      </c>
      <c r="D38" s="108"/>
      <c r="E38" s="108">
        <f t="shared" si="18"/>
        <v>248598000</v>
      </c>
      <c r="F38" s="109">
        <v>266745000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>IF(($E38      =0),0,(($P38      /$E38      )*100))</f>
        <v>0</v>
      </c>
      <c r="U38" s="56">
        <f>IF(($E38      =0),0,(($Q38      /$E38      )*100))</f>
        <v>0</v>
      </c>
      <c r="V38" s="109" t="s">
        <v>1</v>
      </c>
      <c r="W38" s="110" t="s">
        <v>1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1</v>
      </c>
      <c r="G39" s="110" t="s">
        <v>1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>IF(($E39      =0),0,(($P39      /$E39      )*100))</f>
        <v>0</v>
      </c>
      <c r="U39" s="56">
        <f>IF(($E39      =0),0,(($Q39      /$E39      )*100))</f>
        <v>0</v>
      </c>
      <c r="V39" s="109" t="s">
        <v>1</v>
      </c>
      <c r="W39" s="110" t="s">
        <v>1</v>
      </c>
    </row>
    <row r="40" spans="1:23" ht="13" customHeight="1" x14ac:dyDescent="0.3">
      <c r="A40" s="53" t="s">
        <v>64</v>
      </c>
      <c r="B40" s="108">
        <v>33000000</v>
      </c>
      <c r="C40" s="108"/>
      <c r="D40" s="108"/>
      <c r="E40" s="108">
        <f t="shared" si="18"/>
        <v>33000000</v>
      </c>
      <c r="F40" s="109">
        <v>33000000</v>
      </c>
      <c r="G40" s="110">
        <v>31000000</v>
      </c>
      <c r="H40" s="109"/>
      <c r="I40" s="110"/>
      <c r="J40" s="109">
        <v>14457000</v>
      </c>
      <c r="K40" s="110">
        <v>10010686</v>
      </c>
      <c r="L40" s="109">
        <v>9134000</v>
      </c>
      <c r="M40" s="110">
        <v>10334465</v>
      </c>
      <c r="N40" s="109">
        <v>4095000</v>
      </c>
      <c r="O40" s="110">
        <v>3394309</v>
      </c>
      <c r="P40" s="109">
        <f t="shared" si="19"/>
        <v>27686000</v>
      </c>
      <c r="Q40" s="110">
        <f t="shared" si="20"/>
        <v>23739460</v>
      </c>
      <c r="R40" s="54">
        <f t="shared" si="21"/>
        <v>-55.167506021458287</v>
      </c>
      <c r="S40" s="55">
        <f t="shared" si="22"/>
        <v>-67.155445395576834</v>
      </c>
      <c r="T40" s="54">
        <f>IF(($E40      =0),0,(($P40      /$E40      )*100))</f>
        <v>83.896969696969691</v>
      </c>
      <c r="U40" s="56">
        <f>IF(($E40      =0),0,(($Q40      /$E40      )*100))</f>
        <v>71.937757575757573</v>
      </c>
      <c r="V40" s="109" t="s">
        <v>1</v>
      </c>
      <c r="W40" s="110" t="s">
        <v>1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1</v>
      </c>
      <c r="G41" s="110" t="s">
        <v>1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>IF(($E41      =0),0,(($P41      /$E41      )*100))</f>
        <v>0</v>
      </c>
      <c r="U41" s="56">
        <f>IF(($E41      =0),0,(($Q41      /$E41      )*100))</f>
        <v>0</v>
      </c>
      <c r="V41" s="109" t="s">
        <v>1</v>
      </c>
      <c r="W41" s="110" t="s">
        <v>1</v>
      </c>
    </row>
    <row r="42" spans="1:23" ht="13" customHeight="1" x14ac:dyDescent="0.3">
      <c r="A42" s="57" t="s">
        <v>44</v>
      </c>
      <c r="B42" s="111">
        <f>SUM(B37:B41)</f>
        <v>486345000</v>
      </c>
      <c r="C42" s="111">
        <f>SUM(C37:C41)</f>
        <v>-18147000</v>
      </c>
      <c r="D42" s="111"/>
      <c r="E42" s="111">
        <f t="shared" si="18"/>
        <v>468198000</v>
      </c>
      <c r="F42" s="112">
        <f t="shared" ref="F42:O42" si="23">SUM(F37:F41)</f>
        <v>486345000</v>
      </c>
      <c r="G42" s="113">
        <f t="shared" si="23"/>
        <v>217600000</v>
      </c>
      <c r="H42" s="112">
        <f t="shared" si="23"/>
        <v>37190000</v>
      </c>
      <c r="I42" s="113">
        <f t="shared" si="23"/>
        <v>25449135</v>
      </c>
      <c r="J42" s="112">
        <f t="shared" si="23"/>
        <v>78539000</v>
      </c>
      <c r="K42" s="113">
        <f t="shared" si="23"/>
        <v>64430062</v>
      </c>
      <c r="L42" s="112">
        <f t="shared" si="23"/>
        <v>45001000</v>
      </c>
      <c r="M42" s="113">
        <f t="shared" si="23"/>
        <v>30919041</v>
      </c>
      <c r="N42" s="112">
        <f t="shared" si="23"/>
        <v>35327000</v>
      </c>
      <c r="O42" s="113">
        <f t="shared" si="23"/>
        <v>19021666</v>
      </c>
      <c r="P42" s="112">
        <f t="shared" si="19"/>
        <v>196057000</v>
      </c>
      <c r="Q42" s="113">
        <f t="shared" si="20"/>
        <v>139819904</v>
      </c>
      <c r="R42" s="58">
        <f t="shared" si="21"/>
        <v>-21.497300059998668</v>
      </c>
      <c r="S42" s="59">
        <f t="shared" si="22"/>
        <v>-38.47912035822845</v>
      </c>
      <c r="T42" s="58">
        <f>IF((+$E37+$E40) =0,0,(P42   /(+$E37+$E40) )*100)</f>
        <v>89.279143897996363</v>
      </c>
      <c r="U42" s="60">
        <f>IF((+$E37+$E40) =0,0,(Q42   /(+$E37+$E40) )*100)</f>
        <v>63.670265938069214</v>
      </c>
      <c r="V42" s="112">
        <f>SUM(V37:V41)</f>
        <v>6068000</v>
      </c>
      <c r="W42" s="113" t="s">
        <v>1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4">$B44      +$C44      +$D44</f>
        <v>0</v>
      </c>
      <c r="F44" s="109" t="s">
        <v>1</v>
      </c>
      <c r="G44" s="110" t="s">
        <v>1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5">$H44      +$J44      +$L44      +$N44</f>
        <v>0</v>
      </c>
      <c r="Q44" s="110">
        <f t="shared" ref="Q44:Q55" si="26">$I44      +$K44      +$M44      +$O44</f>
        <v>0</v>
      </c>
      <c r="R44" s="54">
        <f t="shared" ref="R44:R55" si="27">IF(($L44      =0),0,((($N44      -$L44      )/$L44      )*100))</f>
        <v>0</v>
      </c>
      <c r="S44" s="55">
        <f t="shared" ref="S44:S55" si="28">IF(($M44      =0),0,((($O44      -$M44      )/$M44      )*100))</f>
        <v>0</v>
      </c>
      <c r="T44" s="54">
        <f t="shared" ref="T44:T54" si="29">IF(($E44      =0),0,(($P44      /$E44      )*100))</f>
        <v>0</v>
      </c>
      <c r="U44" s="56">
        <f t="shared" ref="U44:U54" si="30">IF(($E44      =0),0,(($Q44      /$E44      )*100))</f>
        <v>0</v>
      </c>
      <c r="V44" s="109" t="s">
        <v>1</v>
      </c>
      <c r="W44" s="110" t="s">
        <v>1</v>
      </c>
    </row>
    <row r="45" spans="1:23" ht="13" customHeight="1" x14ac:dyDescent="0.3">
      <c r="A45" s="53" t="s">
        <v>68</v>
      </c>
      <c r="B45" s="108">
        <v>400887000</v>
      </c>
      <c r="C45" s="108"/>
      <c r="D45" s="108"/>
      <c r="E45" s="108">
        <f t="shared" si="24"/>
        <v>400887000</v>
      </c>
      <c r="F45" s="109">
        <v>400887000</v>
      </c>
      <c r="G45" s="110">
        <v>349887000</v>
      </c>
      <c r="H45" s="109">
        <v>40843000</v>
      </c>
      <c r="I45" s="110">
        <v>20223917</v>
      </c>
      <c r="J45" s="109">
        <v>81766000</v>
      </c>
      <c r="K45" s="110">
        <v>68546209</v>
      </c>
      <c r="L45" s="109">
        <v>108532000</v>
      </c>
      <c r="M45" s="110">
        <v>63907310</v>
      </c>
      <c r="N45" s="109">
        <v>118746000</v>
      </c>
      <c r="O45" s="110">
        <v>206668493</v>
      </c>
      <c r="P45" s="109">
        <f t="shared" si="25"/>
        <v>349887000</v>
      </c>
      <c r="Q45" s="110">
        <f t="shared" si="26"/>
        <v>359345929</v>
      </c>
      <c r="R45" s="54">
        <f t="shared" si="27"/>
        <v>9.4110492757896296</v>
      </c>
      <c r="S45" s="55">
        <f t="shared" si="28"/>
        <v>223.3878769111077</v>
      </c>
      <c r="T45" s="54">
        <f t="shared" si="29"/>
        <v>87.278210568065319</v>
      </c>
      <c r="U45" s="56">
        <f t="shared" si="30"/>
        <v>89.637710626685333</v>
      </c>
      <c r="V45" s="109">
        <v>19374000</v>
      </c>
      <c r="W45" s="110" t="s">
        <v>1</v>
      </c>
    </row>
    <row r="46" spans="1:23" ht="13" customHeight="1" x14ac:dyDescent="0.3">
      <c r="A46" s="53" t="s">
        <v>69</v>
      </c>
      <c r="B46" s="108">
        <v>535042000</v>
      </c>
      <c r="C46" s="108"/>
      <c r="D46" s="108"/>
      <c r="E46" s="108">
        <f t="shared" si="24"/>
        <v>535042000</v>
      </c>
      <c r="F46" s="109">
        <v>535042000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5"/>
        <v>0</v>
      </c>
      <c r="Q46" s="110">
        <f t="shared" si="26"/>
        <v>0</v>
      </c>
      <c r="R46" s="54">
        <f t="shared" si="27"/>
        <v>0</v>
      </c>
      <c r="S46" s="55">
        <f t="shared" si="28"/>
        <v>0</v>
      </c>
      <c r="T46" s="54">
        <f t="shared" si="29"/>
        <v>0</v>
      </c>
      <c r="U46" s="56">
        <f t="shared" si="30"/>
        <v>0</v>
      </c>
      <c r="V46" s="109" t="s">
        <v>1</v>
      </c>
      <c r="W46" s="110" t="s">
        <v>1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4"/>
        <v>0</v>
      </c>
      <c r="F47" s="109" t="s">
        <v>1</v>
      </c>
      <c r="G47" s="110" t="s">
        <v>1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5"/>
        <v>0</v>
      </c>
      <c r="Q47" s="110">
        <f t="shared" si="26"/>
        <v>0</v>
      </c>
      <c r="R47" s="54">
        <f t="shared" si="27"/>
        <v>0</v>
      </c>
      <c r="S47" s="55">
        <f t="shared" si="28"/>
        <v>0</v>
      </c>
      <c r="T47" s="54">
        <f t="shared" si="29"/>
        <v>0</v>
      </c>
      <c r="U47" s="56">
        <f t="shared" si="30"/>
        <v>0</v>
      </c>
      <c r="V47" s="109" t="s">
        <v>1</v>
      </c>
      <c r="W47" s="110" t="s">
        <v>1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4"/>
        <v>0</v>
      </c>
      <c r="F48" s="109" t="s">
        <v>1</v>
      </c>
      <c r="G48" s="110" t="s">
        <v>1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5"/>
        <v>0</v>
      </c>
      <c r="Q48" s="110">
        <f t="shared" si="26"/>
        <v>0</v>
      </c>
      <c r="R48" s="54">
        <f t="shared" si="27"/>
        <v>0</v>
      </c>
      <c r="S48" s="55">
        <f t="shared" si="28"/>
        <v>0</v>
      </c>
      <c r="T48" s="54">
        <f t="shared" si="29"/>
        <v>0</v>
      </c>
      <c r="U48" s="56">
        <f t="shared" si="30"/>
        <v>0</v>
      </c>
      <c r="V48" s="109" t="s">
        <v>1</v>
      </c>
      <c r="W48" s="110" t="s">
        <v>1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4"/>
        <v>0</v>
      </c>
      <c r="F49" s="109" t="s">
        <v>1</v>
      </c>
      <c r="G49" s="110" t="s">
        <v>1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5"/>
        <v>0</v>
      </c>
      <c r="Q49" s="110">
        <f t="shared" si="26"/>
        <v>0</v>
      </c>
      <c r="R49" s="54">
        <f t="shared" si="27"/>
        <v>0</v>
      </c>
      <c r="S49" s="55">
        <f t="shared" si="28"/>
        <v>0</v>
      </c>
      <c r="T49" s="54">
        <f t="shared" si="29"/>
        <v>0</v>
      </c>
      <c r="U49" s="56">
        <f t="shared" si="30"/>
        <v>0</v>
      </c>
      <c r="V49" s="109" t="s">
        <v>1</v>
      </c>
      <c r="W49" s="110" t="s">
        <v>1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4"/>
        <v>0</v>
      </c>
      <c r="F50" s="109" t="s">
        <v>1</v>
      </c>
      <c r="G50" s="110" t="s">
        <v>1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5"/>
        <v>0</v>
      </c>
      <c r="Q50" s="110">
        <f t="shared" si="26"/>
        <v>0</v>
      </c>
      <c r="R50" s="54">
        <f t="shared" si="27"/>
        <v>0</v>
      </c>
      <c r="S50" s="55">
        <f t="shared" si="28"/>
        <v>0</v>
      </c>
      <c r="T50" s="54">
        <f t="shared" si="29"/>
        <v>0</v>
      </c>
      <c r="U50" s="56">
        <f t="shared" si="30"/>
        <v>0</v>
      </c>
      <c r="V50" s="109" t="s">
        <v>1</v>
      </c>
      <c r="W50" s="110" t="s">
        <v>1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4"/>
        <v>0</v>
      </c>
      <c r="F51" s="109" t="s">
        <v>1</v>
      </c>
      <c r="G51" s="110" t="s">
        <v>1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5"/>
        <v>0</v>
      </c>
      <c r="Q51" s="110">
        <f t="shared" si="26"/>
        <v>0</v>
      </c>
      <c r="R51" s="54">
        <f t="shared" si="27"/>
        <v>0</v>
      </c>
      <c r="S51" s="55">
        <f t="shared" si="28"/>
        <v>0</v>
      </c>
      <c r="T51" s="54">
        <f t="shared" si="29"/>
        <v>0</v>
      </c>
      <c r="U51" s="56">
        <f t="shared" si="30"/>
        <v>0</v>
      </c>
      <c r="V51" s="109" t="s">
        <v>1</v>
      </c>
      <c r="W51" s="110" t="s">
        <v>1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4"/>
        <v>0</v>
      </c>
      <c r="F52" s="109" t="s">
        <v>1</v>
      </c>
      <c r="G52" s="110" t="s">
        <v>1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5"/>
        <v>0</v>
      </c>
      <c r="Q52" s="110">
        <f t="shared" si="26"/>
        <v>0</v>
      </c>
      <c r="R52" s="54">
        <f t="shared" si="27"/>
        <v>0</v>
      </c>
      <c r="S52" s="55">
        <f t="shared" si="28"/>
        <v>0</v>
      </c>
      <c r="T52" s="54">
        <f t="shared" si="29"/>
        <v>0</v>
      </c>
      <c r="U52" s="56">
        <f t="shared" si="30"/>
        <v>0</v>
      </c>
      <c r="V52" s="109" t="s">
        <v>1</v>
      </c>
      <c r="W52" s="110" t="s">
        <v>1</v>
      </c>
    </row>
    <row r="53" spans="1:23" ht="13" customHeight="1" x14ac:dyDescent="0.3">
      <c r="A53" s="53" t="s">
        <v>76</v>
      </c>
      <c r="B53" s="108">
        <v>468966000</v>
      </c>
      <c r="C53" s="108"/>
      <c r="D53" s="108"/>
      <c r="E53" s="108">
        <f t="shared" si="24"/>
        <v>468966000</v>
      </c>
      <c r="F53" s="109">
        <v>468966000</v>
      </c>
      <c r="G53" s="110">
        <v>463966000</v>
      </c>
      <c r="H53" s="109">
        <v>122685000</v>
      </c>
      <c r="I53" s="110">
        <v>60960780</v>
      </c>
      <c r="J53" s="109">
        <v>106066000</v>
      </c>
      <c r="K53" s="110">
        <v>95394443</v>
      </c>
      <c r="L53" s="109">
        <v>106365000</v>
      </c>
      <c r="M53" s="110">
        <v>22095381</v>
      </c>
      <c r="N53" s="109">
        <v>116077000</v>
      </c>
      <c r="O53" s="110">
        <v>109073180</v>
      </c>
      <c r="P53" s="109">
        <f t="shared" si="25"/>
        <v>451193000</v>
      </c>
      <c r="Q53" s="110">
        <f t="shared" si="26"/>
        <v>287523784</v>
      </c>
      <c r="R53" s="54">
        <f t="shared" si="27"/>
        <v>9.1308231091054388</v>
      </c>
      <c r="S53" s="55">
        <f t="shared" si="28"/>
        <v>393.64697535652363</v>
      </c>
      <c r="T53" s="54">
        <f t="shared" si="29"/>
        <v>96.210173018939543</v>
      </c>
      <c r="U53" s="56">
        <f t="shared" si="30"/>
        <v>61.310155533663426</v>
      </c>
      <c r="V53" s="109">
        <v>8453000</v>
      </c>
      <c r="W53" s="110" t="s">
        <v>1</v>
      </c>
    </row>
    <row r="54" spans="1:23" ht="13" customHeight="1" x14ac:dyDescent="0.3">
      <c r="A54" s="53" t="s">
        <v>77</v>
      </c>
      <c r="B54" s="108">
        <v>117026000</v>
      </c>
      <c r="C54" s="108"/>
      <c r="D54" s="108"/>
      <c r="E54" s="108">
        <f t="shared" si="24"/>
        <v>117026000</v>
      </c>
      <c r="F54" s="109">
        <v>117026000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5"/>
        <v>0</v>
      </c>
      <c r="Q54" s="110">
        <f t="shared" si="26"/>
        <v>0</v>
      </c>
      <c r="R54" s="54">
        <f t="shared" si="27"/>
        <v>0</v>
      </c>
      <c r="S54" s="55">
        <f t="shared" si="28"/>
        <v>0</v>
      </c>
      <c r="T54" s="54">
        <f t="shared" si="29"/>
        <v>0</v>
      </c>
      <c r="U54" s="56">
        <f t="shared" si="30"/>
        <v>0</v>
      </c>
      <c r="V54" s="109" t="s">
        <v>1</v>
      </c>
      <c r="W54" s="110" t="s">
        <v>1</v>
      </c>
    </row>
    <row r="55" spans="1:23" ht="13" customHeight="1" x14ac:dyDescent="0.3">
      <c r="A55" s="57" t="s">
        <v>44</v>
      </c>
      <c r="B55" s="111">
        <f>SUM(B44:B54)</f>
        <v>1521921000</v>
      </c>
      <c r="C55" s="111">
        <f>SUM(C44:C54)</f>
        <v>0</v>
      </c>
      <c r="D55" s="111"/>
      <c r="E55" s="111">
        <f t="shared" si="24"/>
        <v>1521921000</v>
      </c>
      <c r="F55" s="112">
        <f t="shared" ref="F55:O55" si="31">SUM(F44:F54)</f>
        <v>1521921000</v>
      </c>
      <c r="G55" s="113">
        <f t="shared" si="31"/>
        <v>813853000</v>
      </c>
      <c r="H55" s="112">
        <f t="shared" si="31"/>
        <v>163528000</v>
      </c>
      <c r="I55" s="113">
        <f t="shared" si="31"/>
        <v>81184697</v>
      </c>
      <c r="J55" s="112">
        <f t="shared" si="31"/>
        <v>187832000</v>
      </c>
      <c r="K55" s="113">
        <f t="shared" si="31"/>
        <v>163940652</v>
      </c>
      <c r="L55" s="112">
        <f t="shared" si="31"/>
        <v>214897000</v>
      </c>
      <c r="M55" s="113">
        <f t="shared" si="31"/>
        <v>86002691</v>
      </c>
      <c r="N55" s="112">
        <f t="shared" si="31"/>
        <v>234823000</v>
      </c>
      <c r="O55" s="113">
        <f t="shared" si="31"/>
        <v>315741673</v>
      </c>
      <c r="P55" s="112">
        <f t="shared" si="25"/>
        <v>801080000</v>
      </c>
      <c r="Q55" s="113">
        <f t="shared" si="26"/>
        <v>646869713</v>
      </c>
      <c r="R55" s="58">
        <f t="shared" si="27"/>
        <v>9.272349078861037</v>
      </c>
      <c r="S55" s="59">
        <f t="shared" si="28"/>
        <v>267.12999247895624</v>
      </c>
      <c r="T55" s="58">
        <f>IF((+$E45+$E47+$E49+$E50+$E53) =0,0,(P55   /(+$E45+$E47+$E49+$E50+$E53) )*100)</f>
        <v>92.093721582842164</v>
      </c>
      <c r="U55" s="60">
        <f>IF((+$E45+$E47+$E49+$E50+$E53) =0,0,(Q55   /(+$E45+$E47+$E49+$E50+$E53) )*100)</f>
        <v>74.365405763962428</v>
      </c>
      <c r="V55" s="112">
        <f>SUM(V44:V54)</f>
        <v>27827000</v>
      </c>
      <c r="W55" s="113" t="s">
        <v>1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1</v>
      </c>
      <c r="G57" s="110" t="s">
        <v>1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1</v>
      </c>
      <c r="W57" s="110" t="s">
        <v>1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1</v>
      </c>
      <c r="G58" s="110" t="s">
        <v>1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1</v>
      </c>
      <c r="W58" s="110" t="s">
        <v>1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1</v>
      </c>
      <c r="G59" s="110" t="s">
        <v>1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1</v>
      </c>
      <c r="W59" s="110" t="s">
        <v>1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1</v>
      </c>
      <c r="G60" s="110" t="s">
        <v>1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1</v>
      </c>
      <c r="W60" s="110" t="s">
        <v>1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1</v>
      </c>
      <c r="G61" s="119" t="s">
        <v>1</v>
      </c>
      <c r="H61" s="118">
        <f t="shared" ref="H61:O61" si="32">SUM(H57:H60)</f>
        <v>0</v>
      </c>
      <c r="I61" s="119">
        <f t="shared" si="32"/>
        <v>0</v>
      </c>
      <c r="J61" s="118">
        <f t="shared" si="32"/>
        <v>0</v>
      </c>
      <c r="K61" s="119">
        <f t="shared" si="32"/>
        <v>0</v>
      </c>
      <c r="L61" s="118">
        <f t="shared" si="32"/>
        <v>0</v>
      </c>
      <c r="M61" s="119">
        <f t="shared" si="32"/>
        <v>0</v>
      </c>
      <c r="N61" s="118">
        <f t="shared" si="32"/>
        <v>0</v>
      </c>
      <c r="O61" s="119">
        <f t="shared" si="32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1</v>
      </c>
      <c r="W61" s="119" t="s">
        <v>1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3">$B63      +$C63      +$D63</f>
        <v>0</v>
      </c>
      <c r="F63" s="109" t="s">
        <v>1</v>
      </c>
      <c r="G63" s="110" t="s">
        <v>1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4">$H63      +$J63      +$L63      +$N63</f>
        <v>0</v>
      </c>
      <c r="Q63" s="110">
        <f t="shared" ref="Q63:Q69" si="35">$I63      +$K63      +$M63      +$O63</f>
        <v>0</v>
      </c>
      <c r="R63" s="54">
        <f t="shared" ref="R63:R69" si="36">IF(($L63      =0),0,((($N63      -$L63      )/$L63      )*100))</f>
        <v>0</v>
      </c>
      <c r="S63" s="55">
        <f t="shared" ref="S63:S69" si="37">IF(($M63      =0),0,((($O63      -$M63      )/$M63      )*100))</f>
        <v>0</v>
      </c>
      <c r="T63" s="54">
        <f>IF(($E63      =0),0,(($P63      /$E63      )*100))</f>
        <v>0</v>
      </c>
      <c r="U63" s="56">
        <f>IF(($E63      =0),0,(($Q63      /$E63      )*100))</f>
        <v>0</v>
      </c>
      <c r="V63" s="109" t="s">
        <v>1</v>
      </c>
      <c r="W63" s="110" t="s">
        <v>1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3"/>
        <v>0</v>
      </c>
      <c r="F64" s="109" t="s">
        <v>1</v>
      </c>
      <c r="G64" s="110" t="s">
        <v>1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4"/>
        <v>0</v>
      </c>
      <c r="Q64" s="110">
        <f t="shared" si="35"/>
        <v>0</v>
      </c>
      <c r="R64" s="54">
        <f t="shared" si="36"/>
        <v>0</v>
      </c>
      <c r="S64" s="55">
        <f t="shared" si="37"/>
        <v>0</v>
      </c>
      <c r="T64" s="54">
        <f>IF(($E64      =0),0,(($P64      /$E64      )*100))</f>
        <v>0</v>
      </c>
      <c r="U64" s="56">
        <f>IF(($E64      =0),0,(($Q64      /$E64      )*100))</f>
        <v>0</v>
      </c>
      <c r="V64" s="109" t="s">
        <v>1</v>
      </c>
      <c r="W64" s="110" t="s">
        <v>1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3"/>
        <v>0</v>
      </c>
      <c r="F65" s="109" t="s">
        <v>1</v>
      </c>
      <c r="G65" s="110" t="s">
        <v>1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4"/>
        <v>0</v>
      </c>
      <c r="Q65" s="110">
        <f t="shared" si="35"/>
        <v>0</v>
      </c>
      <c r="R65" s="54">
        <f t="shared" si="36"/>
        <v>0</v>
      </c>
      <c r="S65" s="55">
        <f t="shared" si="37"/>
        <v>0</v>
      </c>
      <c r="T65" s="54">
        <f>IF(($E65      =0),0,(($P65      /$E65      )*100))</f>
        <v>0</v>
      </c>
      <c r="U65" s="56">
        <f>IF(($E65      =0),0,(($Q65      /$E65      )*100))</f>
        <v>0</v>
      </c>
      <c r="V65" s="109" t="s">
        <v>1</v>
      </c>
      <c r="W65" s="110" t="s">
        <v>1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3"/>
        <v>0</v>
      </c>
      <c r="F66" s="109" t="s">
        <v>1</v>
      </c>
      <c r="G66" s="110" t="s">
        <v>1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4"/>
        <v>0</v>
      </c>
      <c r="Q66" s="110">
        <f t="shared" si="35"/>
        <v>0</v>
      </c>
      <c r="R66" s="54">
        <f t="shared" si="36"/>
        <v>0</v>
      </c>
      <c r="S66" s="55">
        <f t="shared" si="37"/>
        <v>0</v>
      </c>
      <c r="T66" s="54">
        <f>IF(($E66      =0),0,(($P66      /$E66      )*100))</f>
        <v>0</v>
      </c>
      <c r="U66" s="56">
        <f>IF(($E66      =0),0,(($Q66      /$E66      )*100))</f>
        <v>0</v>
      </c>
      <c r="V66" s="109" t="s">
        <v>1</v>
      </c>
      <c r="W66" s="110" t="s">
        <v>1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3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4"/>
        <v>0</v>
      </c>
      <c r="Q67" s="110">
        <f t="shared" si="35"/>
        <v>0</v>
      </c>
      <c r="R67" s="54">
        <f t="shared" si="36"/>
        <v>0</v>
      </c>
      <c r="S67" s="55">
        <f t="shared" si="37"/>
        <v>0</v>
      </c>
      <c r="T67" s="54">
        <f>IF(($E67      =0),0,(($P67      /$E67      )*100))</f>
        <v>0</v>
      </c>
      <c r="U67" s="56">
        <f>IF(($E67      =0),0,(($Q67      /$E67      )*100))</f>
        <v>0</v>
      </c>
      <c r="V67" s="109" t="s">
        <v>1</v>
      </c>
      <c r="W67" s="110" t="s">
        <v>1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3"/>
        <v>0</v>
      </c>
      <c r="F68" s="112">
        <f t="shared" ref="F68:O68" si="38">SUM(F63:F67)</f>
        <v>0</v>
      </c>
      <c r="G68" s="113">
        <f t="shared" si="38"/>
        <v>0</v>
      </c>
      <c r="H68" s="112">
        <f t="shared" si="38"/>
        <v>0</v>
      </c>
      <c r="I68" s="113">
        <f t="shared" si="38"/>
        <v>0</v>
      </c>
      <c r="J68" s="112">
        <f t="shared" si="38"/>
        <v>0</v>
      </c>
      <c r="K68" s="113">
        <f t="shared" si="38"/>
        <v>0</v>
      </c>
      <c r="L68" s="112">
        <f t="shared" si="38"/>
        <v>0</v>
      </c>
      <c r="M68" s="113">
        <f t="shared" si="38"/>
        <v>0</v>
      </c>
      <c r="N68" s="112">
        <f t="shared" si="38"/>
        <v>0</v>
      </c>
      <c r="O68" s="113">
        <f t="shared" si="38"/>
        <v>0</v>
      </c>
      <c r="P68" s="112">
        <f t="shared" si="34"/>
        <v>0</v>
      </c>
      <c r="Q68" s="113">
        <f t="shared" si="35"/>
        <v>0</v>
      </c>
      <c r="R68" s="58">
        <f t="shared" si="36"/>
        <v>0</v>
      </c>
      <c r="S68" s="59">
        <f t="shared" si="37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1</v>
      </c>
      <c r="W68" s="113" t="s">
        <v>1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2455767000</v>
      </c>
      <c r="C69" s="120">
        <f>SUM(C9:C16,C19:C25,C28:C31,C34,C37:C41,C44:C54,C57:C60,C63:C67)</f>
        <v>24853000</v>
      </c>
      <c r="D69" s="120"/>
      <c r="E69" s="120">
        <f t="shared" si="33"/>
        <v>2480620000</v>
      </c>
      <c r="F69" s="121">
        <f t="shared" ref="F69:O69" si="39">SUM(F9:F16,F19:F25,F28:F31,F34,F37:F41,F44:F54,F57:F60,F63:F67)</f>
        <v>2498767000</v>
      </c>
      <c r="G69" s="122">
        <f t="shared" si="39"/>
        <v>1571342000</v>
      </c>
      <c r="H69" s="121">
        <f t="shared" si="39"/>
        <v>251355000</v>
      </c>
      <c r="I69" s="122">
        <f t="shared" si="39"/>
        <v>146926372</v>
      </c>
      <c r="J69" s="121">
        <f t="shared" si="39"/>
        <v>358511000</v>
      </c>
      <c r="K69" s="122">
        <f t="shared" si="39"/>
        <v>296059094</v>
      </c>
      <c r="L69" s="121">
        <f t="shared" si="39"/>
        <v>330233000</v>
      </c>
      <c r="M69" s="122">
        <f t="shared" si="39"/>
        <v>172975094</v>
      </c>
      <c r="N69" s="121">
        <f t="shared" si="39"/>
        <v>374553000</v>
      </c>
      <c r="O69" s="122">
        <f t="shared" si="39"/>
        <v>423290169</v>
      </c>
      <c r="P69" s="121">
        <f t="shared" si="34"/>
        <v>1314652000</v>
      </c>
      <c r="Q69" s="122">
        <f t="shared" si="35"/>
        <v>1039250729</v>
      </c>
      <c r="R69" s="67">
        <f t="shared" si="36"/>
        <v>13.420827112977808</v>
      </c>
      <c r="S69" s="68">
        <f t="shared" si="37"/>
        <v>144.71162825325592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84.005791863530817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66.407749301257411</v>
      </c>
      <c r="V69" s="121">
        <f>SUM(V9:V16,V19:V25,V28:V31,V34,V37:V41,V44:V54,V57:V60,V63:V67)</f>
        <v>94337000</v>
      </c>
      <c r="W69" s="122">
        <f>SUM(W9:W16,W19:W25,W28:W31,W34,W37:W41,W44:W54,W57:W60,W63:W67)</f>
        <v>19745000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2143028000</v>
      </c>
      <c r="C71" s="108"/>
      <c r="D71" s="108"/>
      <c r="E71" s="108">
        <f>$B71      +$C71      +$D71</f>
        <v>2143028000</v>
      </c>
      <c r="F71" s="109">
        <v>2143028000</v>
      </c>
      <c r="G71" s="110">
        <v>2083028000</v>
      </c>
      <c r="H71" s="109">
        <v>595907000</v>
      </c>
      <c r="I71" s="110">
        <v>327738972</v>
      </c>
      <c r="J71" s="109">
        <v>679130000</v>
      </c>
      <c r="K71" s="110">
        <v>670235236</v>
      </c>
      <c r="L71" s="109">
        <v>295392000</v>
      </c>
      <c r="M71" s="110">
        <v>354672441</v>
      </c>
      <c r="N71" s="109">
        <v>507383000</v>
      </c>
      <c r="O71" s="110">
        <v>446086039</v>
      </c>
      <c r="P71" s="109">
        <f>$H71      +$J71      +$L71      +$N71</f>
        <v>2077812000</v>
      </c>
      <c r="Q71" s="110">
        <f>$I71      +$K71      +$M71      +$O71</f>
        <v>1798732688</v>
      </c>
      <c r="R71" s="54">
        <f>IF(($L71      =0),0,((($N71      -$L71      )/$L71      )*100))</f>
        <v>71.765992308525611</v>
      </c>
      <c r="S71" s="55">
        <f>IF(($M71      =0),0,((($O71      -$M71      )/$M71      )*100))</f>
        <v>25.774091085921164</v>
      </c>
      <c r="T71" s="54">
        <f>IF(($E71      =0),0,(($P71      /$E71      )*100))</f>
        <v>96.956829308809773</v>
      </c>
      <c r="U71" s="56">
        <f>IF(($E71      =0),0,(($Q71      /$E71      )*100))</f>
        <v>83.934166422463917</v>
      </c>
      <c r="V71" s="109">
        <v>2644000</v>
      </c>
      <c r="W71" s="110" t="s">
        <v>1</v>
      </c>
    </row>
    <row r="72" spans="1:23" s="70" customFormat="1" ht="13" customHeight="1" x14ac:dyDescent="0.3">
      <c r="A72" s="69" t="s">
        <v>91</v>
      </c>
      <c r="B72" s="108">
        <v>14135000</v>
      </c>
      <c r="C72" s="108"/>
      <c r="D72" s="108"/>
      <c r="E72" s="108">
        <f>$B72      +$C72      +$D72</f>
        <v>14135000</v>
      </c>
      <c r="F72" s="109">
        <v>14135000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1</v>
      </c>
      <c r="W72" s="110" t="s">
        <v>1</v>
      </c>
    </row>
    <row r="73" spans="1:23" ht="13" customHeight="1" x14ac:dyDescent="0.3">
      <c r="A73" s="62" t="s">
        <v>44</v>
      </c>
      <c r="B73" s="117">
        <f>SUM(B71:B72)</f>
        <v>2157163000</v>
      </c>
      <c r="C73" s="117">
        <f>SUM(C71:C72)</f>
        <v>0</v>
      </c>
      <c r="D73" s="117"/>
      <c r="E73" s="117">
        <f>$B73      +$C73      +$D73</f>
        <v>2157163000</v>
      </c>
      <c r="F73" s="118">
        <f t="shared" ref="F73:O73" si="40">SUM(F71:F72)</f>
        <v>2157163000</v>
      </c>
      <c r="G73" s="119">
        <f t="shared" si="40"/>
        <v>2083028000</v>
      </c>
      <c r="H73" s="118">
        <f t="shared" si="40"/>
        <v>595907000</v>
      </c>
      <c r="I73" s="119">
        <f t="shared" si="40"/>
        <v>327738972</v>
      </c>
      <c r="J73" s="118">
        <f t="shared" si="40"/>
        <v>679130000</v>
      </c>
      <c r="K73" s="119">
        <f t="shared" si="40"/>
        <v>670235236</v>
      </c>
      <c r="L73" s="118">
        <f t="shared" si="40"/>
        <v>295392000</v>
      </c>
      <c r="M73" s="119">
        <f t="shared" si="40"/>
        <v>354672441</v>
      </c>
      <c r="N73" s="118">
        <f t="shared" si="40"/>
        <v>507383000</v>
      </c>
      <c r="O73" s="119">
        <f t="shared" si="40"/>
        <v>446086039</v>
      </c>
      <c r="P73" s="118">
        <f>$H73      +$J73      +$L73      +$N73</f>
        <v>2077812000</v>
      </c>
      <c r="Q73" s="119">
        <f>$I73      +$K73      +$M73      +$O73</f>
        <v>1798732688</v>
      </c>
      <c r="R73" s="63">
        <f>IF(($L73      =0),0,((($N73      -$L73      )/$L73      )*100))</f>
        <v>71.765992308525611</v>
      </c>
      <c r="S73" s="64">
        <f>IF(($M73      =0),0,((($O73      -$M73      )/$M73      )*100))</f>
        <v>25.774091085921164</v>
      </c>
      <c r="T73" s="63">
        <f>IF(($E71      =0),0,(($P71      /$E71      )*100))</f>
        <v>96.956829308809773</v>
      </c>
      <c r="U73" s="65">
        <f>IF($E71   =0,0,($Q71   /$E71 )*100)</f>
        <v>83.934166422463917</v>
      </c>
      <c r="V73" s="118">
        <f>SUM(V71:V72)</f>
        <v>2644000</v>
      </c>
      <c r="W73" s="119" t="s">
        <v>1</v>
      </c>
    </row>
    <row r="74" spans="1:23" ht="13" customHeight="1" x14ac:dyDescent="0.3">
      <c r="A74" s="66" t="s">
        <v>89</v>
      </c>
      <c r="B74" s="120">
        <f>SUM(B71:B72)</f>
        <v>2157163000</v>
      </c>
      <c r="C74" s="120">
        <f>SUM(C71:C72)</f>
        <v>0</v>
      </c>
      <c r="D74" s="120"/>
      <c r="E74" s="120">
        <f>$B74      +$C74      +$D74</f>
        <v>2157163000</v>
      </c>
      <c r="F74" s="121">
        <f t="shared" ref="F74:O74" si="41">SUM(F71:F72)</f>
        <v>2157163000</v>
      </c>
      <c r="G74" s="122">
        <f t="shared" si="41"/>
        <v>2083028000</v>
      </c>
      <c r="H74" s="121">
        <f t="shared" si="41"/>
        <v>595907000</v>
      </c>
      <c r="I74" s="122">
        <f t="shared" si="41"/>
        <v>327738972</v>
      </c>
      <c r="J74" s="121">
        <f t="shared" si="41"/>
        <v>679130000</v>
      </c>
      <c r="K74" s="122">
        <f t="shared" si="41"/>
        <v>670235236</v>
      </c>
      <c r="L74" s="121">
        <f t="shared" si="41"/>
        <v>295392000</v>
      </c>
      <c r="M74" s="122">
        <f t="shared" si="41"/>
        <v>354672441</v>
      </c>
      <c r="N74" s="121">
        <f t="shared" si="41"/>
        <v>507383000</v>
      </c>
      <c r="O74" s="122">
        <f t="shared" si="41"/>
        <v>446086039</v>
      </c>
      <c r="P74" s="121">
        <f>$H74      +$J74      +$L74      +$N74</f>
        <v>2077812000</v>
      </c>
      <c r="Q74" s="122">
        <f>$I74      +$K74      +$M74      +$O74</f>
        <v>1798732688</v>
      </c>
      <c r="R74" s="67">
        <f>IF(($L74      =0),0,((($N74      -$L74      )/$L74      )*100))</f>
        <v>71.765992308525611</v>
      </c>
      <c r="S74" s="68">
        <f>IF(($M74      =0),0,((($O74      -$M74      )/$M74      )*100))</f>
        <v>25.774091085921164</v>
      </c>
      <c r="T74" s="67">
        <f>IF(($E71      =0),0,(($P71      /$E71      )*100))</f>
        <v>96.956829308809773</v>
      </c>
      <c r="U74" s="71">
        <f>IF($E71   =0,0,($Q71   /$E71 )*100)</f>
        <v>83.934166422463917</v>
      </c>
      <c r="V74" s="121">
        <f>SUM(V71:V72)</f>
        <v>2644000</v>
      </c>
      <c r="W74" s="122" t="s">
        <v>1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4612930000</v>
      </c>
      <c r="C75" s="120">
        <f>SUM(C9:C16,C19:C25,C28:C31,C34,C37:C41,C44:C54,C57:C60,C63:C67,C71:C72)</f>
        <v>24853000</v>
      </c>
      <c r="D75" s="120"/>
      <c r="E75" s="120">
        <f>$B75      +$C75      +$D75</f>
        <v>4637783000</v>
      </c>
      <c r="F75" s="121">
        <f t="shared" ref="F75:O75" si="42">SUM(F9:F16,F19:F25,F28:F31,F34,F37:F41,F44:F54,F57:F60,F63:F67,F71:F72)</f>
        <v>4655930000</v>
      </c>
      <c r="G75" s="122">
        <f t="shared" si="42"/>
        <v>3654370000</v>
      </c>
      <c r="H75" s="121">
        <f t="shared" si="42"/>
        <v>847262000</v>
      </c>
      <c r="I75" s="122">
        <f t="shared" si="42"/>
        <v>474665344</v>
      </c>
      <c r="J75" s="121">
        <f t="shared" si="42"/>
        <v>1037641000</v>
      </c>
      <c r="K75" s="122">
        <f t="shared" si="42"/>
        <v>966294330</v>
      </c>
      <c r="L75" s="121">
        <f t="shared" si="42"/>
        <v>625625000</v>
      </c>
      <c r="M75" s="122">
        <f t="shared" si="42"/>
        <v>527647535</v>
      </c>
      <c r="N75" s="121">
        <f t="shared" si="42"/>
        <v>881936000</v>
      </c>
      <c r="O75" s="122">
        <f t="shared" si="42"/>
        <v>869376208</v>
      </c>
      <c r="P75" s="121">
        <f>$H75      +$J75      +$L75      +$N75</f>
        <v>3392464000</v>
      </c>
      <c r="Q75" s="122">
        <f>$I75      +$K75      +$M75      +$O75</f>
        <v>2837983417</v>
      </c>
      <c r="R75" s="67">
        <f>IF(($L75      =0),0,((($N75      -$L75      )/$L75      )*100))</f>
        <v>40.96879120879121</v>
      </c>
      <c r="S75" s="68">
        <f>IF(($M75      =0),0,((($O75      -$M75      )/$M75      )*100))</f>
        <v>64.76457300231678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91.490843267308193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76.537141145776872</v>
      </c>
      <c r="V75" s="121">
        <f>SUM(V9:V16,V19:V25,V28:V31,V34,V37:V41,V44:V54,V57:V60,V63:V67,V71:V72)</f>
        <v>96981000</v>
      </c>
      <c r="W75" s="122">
        <f>SUM(W9:W16,W19:W25,W28:W31,W34,W37:W41,W44:W54,W57:W60,W63:W67,W71:W72)</f>
        <v>19745000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114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115</v>
      </c>
      <c r="B82" s="123">
        <f t="shared" ref="B82:M82" si="43">SUM(B83:B86)</f>
        <v>0</v>
      </c>
      <c r="C82" s="123">
        <f t="shared" si="43"/>
        <v>0</v>
      </c>
      <c r="D82" s="123">
        <f t="shared" si="43"/>
        <v>0</v>
      </c>
      <c r="E82" s="123">
        <f t="shared" si="43"/>
        <v>0</v>
      </c>
      <c r="F82" s="123">
        <f t="shared" si="43"/>
        <v>0</v>
      </c>
      <c r="G82" s="123">
        <f t="shared" si="43"/>
        <v>0</v>
      </c>
      <c r="H82" s="123">
        <f t="shared" si="43"/>
        <v>0</v>
      </c>
      <c r="I82" s="123">
        <f t="shared" si="43"/>
        <v>0</v>
      </c>
      <c r="J82" s="123">
        <f t="shared" si="43"/>
        <v>0</v>
      </c>
      <c r="K82" s="123">
        <f t="shared" si="43"/>
        <v>0</v>
      </c>
      <c r="L82" s="123">
        <f t="shared" si="43"/>
        <v>0</v>
      </c>
      <c r="M82" s="124">
        <f t="shared" si="43"/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116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117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118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119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4">+B88+B89+B90+B91+B92+B93+B94+B95+B96</f>
        <v>0</v>
      </c>
      <c r="C87" s="128">
        <f t="shared" si="44"/>
        <v>0</v>
      </c>
      <c r="D87" s="128">
        <f t="shared" si="44"/>
        <v>0</v>
      </c>
      <c r="E87" s="128">
        <f t="shared" si="44"/>
        <v>0</v>
      </c>
      <c r="F87" s="128" t="e">
        <f t="shared" si="44"/>
        <v>#VALUE!</v>
      </c>
      <c r="G87" s="128" t="e">
        <f t="shared" si="44"/>
        <v>#VALUE!</v>
      </c>
      <c r="H87" s="128">
        <f t="shared" si="44"/>
        <v>0</v>
      </c>
      <c r="I87" s="128">
        <f t="shared" si="44"/>
        <v>0</v>
      </c>
      <c r="J87" s="128">
        <f t="shared" si="44"/>
        <v>0</v>
      </c>
      <c r="K87" s="128">
        <f t="shared" si="44"/>
        <v>0</v>
      </c>
      <c r="L87" s="128">
        <f t="shared" si="44"/>
        <v>0</v>
      </c>
      <c r="M87" s="128">
        <f t="shared" si="44"/>
        <v>0</v>
      </c>
      <c r="N87" s="128">
        <f t="shared" si="44"/>
        <v>0</v>
      </c>
      <c r="O87" s="128">
        <f t="shared" si="44"/>
        <v>0</v>
      </c>
      <c r="P87" s="128">
        <f t="shared" si="44"/>
        <v>0</v>
      </c>
      <c r="Q87" s="129">
        <f t="shared" si="44"/>
        <v>0</v>
      </c>
      <c r="R87" s="94">
        <f t="shared" si="44"/>
        <v>0</v>
      </c>
      <c r="S87" s="94">
        <f t="shared" si="44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5">$B88      +$C88      +$D88</f>
        <v>0</v>
      </c>
      <c r="F88" s="130" t="s">
        <v>1</v>
      </c>
      <c r="G88" s="130" t="s">
        <v>1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46">$H88      +$J88      +$L88      +$N88</f>
        <v>0</v>
      </c>
      <c r="Q88" s="130">
        <f t="shared" ref="Q88:Q96" si="47">$I88      +$K88      +$M88      +$O88</f>
        <v>0</v>
      </c>
      <c r="R88" s="98">
        <f t="shared" ref="R88:R96" si="48">IF(($L88      =0),0,((($N88      -$L88      )/$L88      )*100))</f>
        <v>0</v>
      </c>
      <c r="S88" s="98">
        <f t="shared" ref="S88:S96" si="49">IF(($M88      =0),0,((($O88      -$M88      )/$M88      )*100))</f>
        <v>0</v>
      </c>
      <c r="T88" s="98">
        <f t="shared" ref="T88:T96" si="50">IF(($E88      =0),0,(($P88      /$E88      )*100))</f>
        <v>0</v>
      </c>
      <c r="U88" s="99">
        <f t="shared" ref="U88:U96" si="51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5"/>
        <v>0</v>
      </c>
      <c r="F89" s="108" t="s">
        <v>1</v>
      </c>
      <c r="G89" s="108" t="s">
        <v>1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46"/>
        <v>0</v>
      </c>
      <c r="Q89" s="108">
        <f t="shared" si="47"/>
        <v>0</v>
      </c>
      <c r="R89" s="98">
        <f t="shared" si="48"/>
        <v>0</v>
      </c>
      <c r="S89" s="98">
        <f t="shared" si="49"/>
        <v>0</v>
      </c>
      <c r="T89" s="98">
        <f t="shared" si="50"/>
        <v>0</v>
      </c>
      <c r="U89" s="99">
        <f t="shared" si="51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5"/>
        <v>0</v>
      </c>
      <c r="F90" s="108" t="s">
        <v>1</v>
      </c>
      <c r="G90" s="108" t="s">
        <v>1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46"/>
        <v>0</v>
      </c>
      <c r="Q90" s="108">
        <f t="shared" si="47"/>
        <v>0</v>
      </c>
      <c r="R90" s="98">
        <f t="shared" si="48"/>
        <v>0</v>
      </c>
      <c r="S90" s="98">
        <f t="shared" si="49"/>
        <v>0</v>
      </c>
      <c r="T90" s="98">
        <f t="shared" si="50"/>
        <v>0</v>
      </c>
      <c r="U90" s="99">
        <f t="shared" si="51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5"/>
        <v>0</v>
      </c>
      <c r="F91" s="108" t="s">
        <v>1</v>
      </c>
      <c r="G91" s="108" t="s">
        <v>1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46"/>
        <v>0</v>
      </c>
      <c r="Q91" s="108">
        <f t="shared" si="47"/>
        <v>0</v>
      </c>
      <c r="R91" s="98">
        <f t="shared" si="48"/>
        <v>0</v>
      </c>
      <c r="S91" s="98">
        <f t="shared" si="49"/>
        <v>0</v>
      </c>
      <c r="T91" s="98">
        <f t="shared" si="50"/>
        <v>0</v>
      </c>
      <c r="U91" s="99">
        <f t="shared" si="51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5"/>
        <v>0</v>
      </c>
      <c r="F92" s="108" t="s">
        <v>1</v>
      </c>
      <c r="G92" s="108" t="s">
        <v>1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46"/>
        <v>0</v>
      </c>
      <c r="Q92" s="108">
        <f t="shared" si="47"/>
        <v>0</v>
      </c>
      <c r="R92" s="98">
        <f t="shared" si="48"/>
        <v>0</v>
      </c>
      <c r="S92" s="98">
        <f t="shared" si="49"/>
        <v>0</v>
      </c>
      <c r="T92" s="98">
        <f t="shared" si="50"/>
        <v>0</v>
      </c>
      <c r="U92" s="99">
        <f t="shared" si="51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5"/>
        <v>0</v>
      </c>
      <c r="F93" s="108" t="s">
        <v>1</v>
      </c>
      <c r="G93" s="108" t="s">
        <v>1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46"/>
        <v>0</v>
      </c>
      <c r="Q93" s="108">
        <f t="shared" si="47"/>
        <v>0</v>
      </c>
      <c r="R93" s="98">
        <f t="shared" si="48"/>
        <v>0</v>
      </c>
      <c r="S93" s="98">
        <f t="shared" si="49"/>
        <v>0</v>
      </c>
      <c r="T93" s="98">
        <f t="shared" si="50"/>
        <v>0</v>
      </c>
      <c r="U93" s="99">
        <f t="shared" si="51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5"/>
        <v>0</v>
      </c>
      <c r="F94" s="108" t="s">
        <v>1</v>
      </c>
      <c r="G94" s="108" t="s">
        <v>1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46"/>
        <v>0</v>
      </c>
      <c r="Q94" s="108">
        <f t="shared" si="47"/>
        <v>0</v>
      </c>
      <c r="R94" s="98">
        <f t="shared" si="48"/>
        <v>0</v>
      </c>
      <c r="S94" s="98">
        <f t="shared" si="49"/>
        <v>0</v>
      </c>
      <c r="T94" s="98">
        <f t="shared" si="50"/>
        <v>0</v>
      </c>
      <c r="U94" s="99">
        <f t="shared" si="51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5"/>
        <v>0</v>
      </c>
      <c r="F95" s="108" t="s">
        <v>1</v>
      </c>
      <c r="G95" s="108" t="s">
        <v>1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46"/>
        <v>0</v>
      </c>
      <c r="Q95" s="108">
        <f t="shared" si="47"/>
        <v>0</v>
      </c>
      <c r="R95" s="98">
        <f t="shared" si="48"/>
        <v>0</v>
      </c>
      <c r="S95" s="98">
        <f t="shared" si="49"/>
        <v>0</v>
      </c>
      <c r="T95" s="98">
        <f t="shared" si="50"/>
        <v>0</v>
      </c>
      <c r="U95" s="99">
        <f t="shared" si="51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5"/>
        <v>0</v>
      </c>
      <c r="F96" s="131" t="s">
        <v>1</v>
      </c>
      <c r="G96" s="131" t="s">
        <v>1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46"/>
        <v>0</v>
      </c>
      <c r="Q96" s="131">
        <f t="shared" si="47"/>
        <v>0</v>
      </c>
      <c r="R96" s="104">
        <f t="shared" si="48"/>
        <v>0</v>
      </c>
      <c r="S96" s="104">
        <f t="shared" si="49"/>
        <v>0</v>
      </c>
      <c r="T96" s="104">
        <f t="shared" si="50"/>
        <v>0</v>
      </c>
      <c r="U96" s="105">
        <f t="shared" si="51"/>
        <v>0</v>
      </c>
      <c r="V96" s="106"/>
      <c r="W96" s="107"/>
    </row>
    <row r="97" spans="1:23" ht="21" hidden="1" x14ac:dyDescent="0.25">
      <c r="A97" s="18" t="s">
        <v>120</v>
      </c>
      <c r="B97" s="132">
        <f t="shared" ref="B97:M97" si="52">SUM(B98:B112)</f>
        <v>0</v>
      </c>
      <c r="C97" s="132">
        <f t="shared" si="52"/>
        <v>0</v>
      </c>
      <c r="D97" s="132">
        <f t="shared" si="52"/>
        <v>0</v>
      </c>
      <c r="E97" s="132">
        <f t="shared" si="52"/>
        <v>0</v>
      </c>
      <c r="F97" s="132">
        <f t="shared" si="52"/>
        <v>0</v>
      </c>
      <c r="G97" s="132">
        <f t="shared" si="52"/>
        <v>0</v>
      </c>
      <c r="H97" s="132">
        <f t="shared" si="52"/>
        <v>0</v>
      </c>
      <c r="I97" s="132">
        <f t="shared" si="52"/>
        <v>0</v>
      </c>
      <c r="J97" s="132">
        <f t="shared" si="52"/>
        <v>0</v>
      </c>
      <c r="K97" s="132">
        <f t="shared" si="52"/>
        <v>0</v>
      </c>
      <c r="L97" s="132">
        <f t="shared" si="52"/>
        <v>0</v>
      </c>
      <c r="M97" s="133">
        <f t="shared" si="52"/>
        <v>0</v>
      </c>
      <c r="N97" s="132"/>
      <c r="O97" s="133"/>
      <c r="P97" s="132"/>
      <c r="Q97" s="133"/>
      <c r="R97" s="19" t="str">
        <f t="shared" ref="R97:R115" si="53">IF(L97=0," ",(N97-L97)/L97)</f>
        <v xml:space="preserve"> </v>
      </c>
      <c r="S97" s="19" t="str">
        <f t="shared" ref="S97:S115" si="54">IF(M97=0," ",(O97-M97)/M97)</f>
        <v xml:space="preserve"> </v>
      </c>
      <c r="T97" s="19" t="str">
        <f t="shared" ref="T97:T115" si="55">IF(E97=0," ",(P97/E97))</f>
        <v xml:space="preserve"> </v>
      </c>
      <c r="U97" s="20" t="str">
        <f t="shared" ref="U97:U115" si="56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 t="shared" ref="E98:E112" si="57"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3"/>
        <v xml:space="preserve"> </v>
      </c>
      <c r="S98" s="22" t="str">
        <f t="shared" si="54"/>
        <v xml:space="preserve"> </v>
      </c>
      <c r="T98" s="22" t="str">
        <f t="shared" si="55"/>
        <v xml:space="preserve"> </v>
      </c>
      <c r="U98" s="23" t="str">
        <f t="shared" si="56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si="57"/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3"/>
        <v xml:space="preserve"> </v>
      </c>
      <c r="S99" s="22" t="str">
        <f t="shared" si="54"/>
        <v xml:space="preserve"> </v>
      </c>
      <c r="T99" s="22" t="str">
        <f t="shared" si="55"/>
        <v xml:space="preserve"> </v>
      </c>
      <c r="U99" s="23" t="str">
        <f t="shared" si="56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57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3"/>
        <v xml:space="preserve"> </v>
      </c>
      <c r="S100" s="22" t="str">
        <f t="shared" si="54"/>
        <v xml:space="preserve"> </v>
      </c>
      <c r="T100" s="22" t="str">
        <f t="shared" si="55"/>
        <v xml:space="preserve"> </v>
      </c>
      <c r="U100" s="23" t="str">
        <f t="shared" si="56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57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3"/>
        <v xml:space="preserve"> </v>
      </c>
      <c r="S101" s="22" t="str">
        <f t="shared" si="54"/>
        <v xml:space="preserve"> </v>
      </c>
      <c r="T101" s="22" t="str">
        <f t="shared" si="55"/>
        <v xml:space="preserve"> </v>
      </c>
      <c r="U101" s="23" t="str">
        <f t="shared" si="56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57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3"/>
        <v xml:space="preserve"> </v>
      </c>
      <c r="S102" s="22" t="str">
        <f t="shared" si="54"/>
        <v xml:space="preserve"> </v>
      </c>
      <c r="T102" s="22" t="str">
        <f t="shared" si="55"/>
        <v xml:space="preserve"> </v>
      </c>
      <c r="U102" s="23" t="str">
        <f t="shared" si="56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57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3"/>
        <v xml:space="preserve"> </v>
      </c>
      <c r="S103" s="22" t="str">
        <f t="shared" si="54"/>
        <v xml:space="preserve"> </v>
      </c>
      <c r="T103" s="22" t="str">
        <f t="shared" si="55"/>
        <v xml:space="preserve"> </v>
      </c>
      <c r="U103" s="23" t="str">
        <f t="shared" si="56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57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3"/>
        <v xml:space="preserve"> </v>
      </c>
      <c r="S104" s="22" t="str">
        <f t="shared" si="54"/>
        <v xml:space="preserve"> </v>
      </c>
      <c r="T104" s="22" t="str">
        <f t="shared" si="55"/>
        <v xml:space="preserve"> </v>
      </c>
      <c r="U104" s="23" t="str">
        <f t="shared" si="56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57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3"/>
        <v xml:space="preserve"> </v>
      </c>
      <c r="S105" s="22" t="str">
        <f t="shared" si="54"/>
        <v xml:space="preserve"> </v>
      </c>
      <c r="T105" s="22" t="str">
        <f t="shared" si="55"/>
        <v xml:space="preserve"> </v>
      </c>
      <c r="U105" s="23" t="str">
        <f t="shared" si="56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57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3"/>
        <v xml:space="preserve"> </v>
      </c>
      <c r="S106" s="22" t="str">
        <f t="shared" si="54"/>
        <v xml:space="preserve"> </v>
      </c>
      <c r="T106" s="22" t="str">
        <f t="shared" si="55"/>
        <v xml:space="preserve"> </v>
      </c>
      <c r="U106" s="23" t="str">
        <f t="shared" si="56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57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3"/>
        <v xml:space="preserve"> </v>
      </c>
      <c r="S107" s="22" t="str">
        <f t="shared" si="54"/>
        <v xml:space="preserve"> </v>
      </c>
      <c r="T107" s="22" t="str">
        <f t="shared" si="55"/>
        <v xml:space="preserve"> </v>
      </c>
      <c r="U107" s="23" t="str">
        <f t="shared" si="56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57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3"/>
        <v xml:space="preserve"> </v>
      </c>
      <c r="S108" s="22" t="str">
        <f t="shared" si="54"/>
        <v xml:space="preserve"> </v>
      </c>
      <c r="T108" s="22" t="str">
        <f t="shared" si="55"/>
        <v xml:space="preserve"> </v>
      </c>
      <c r="U108" s="23" t="str">
        <f t="shared" si="56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57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3"/>
        <v xml:space="preserve"> </v>
      </c>
      <c r="S109" s="22" t="str">
        <f t="shared" si="54"/>
        <v xml:space="preserve"> </v>
      </c>
      <c r="T109" s="22" t="str">
        <f t="shared" si="55"/>
        <v xml:space="preserve"> </v>
      </c>
      <c r="U109" s="23" t="str">
        <f t="shared" si="56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57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3"/>
        <v xml:space="preserve"> </v>
      </c>
      <c r="S110" s="22" t="str">
        <f t="shared" si="54"/>
        <v xml:space="preserve"> </v>
      </c>
      <c r="T110" s="22" t="str">
        <f t="shared" si="55"/>
        <v xml:space="preserve"> </v>
      </c>
      <c r="U110" s="23" t="str">
        <f t="shared" si="56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57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3"/>
        <v xml:space="preserve"> </v>
      </c>
      <c r="S111" s="22" t="str">
        <f t="shared" si="54"/>
        <v xml:space="preserve"> </v>
      </c>
      <c r="T111" s="22" t="str">
        <f t="shared" si="55"/>
        <v xml:space="preserve"> </v>
      </c>
      <c r="U111" s="23" t="str">
        <f t="shared" si="56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57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3"/>
        <v xml:space="preserve"> </v>
      </c>
      <c r="S112" s="22" t="str">
        <f t="shared" si="54"/>
        <v xml:space="preserve"> </v>
      </c>
      <c r="T112" s="22" t="str">
        <f t="shared" si="55"/>
        <v xml:space="preserve"> </v>
      </c>
      <c r="U112" s="23" t="str">
        <f t="shared" si="56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si="53"/>
        <v xml:space="preserve"> </v>
      </c>
      <c r="S113" s="20" t="str">
        <f t="shared" si="54"/>
        <v xml:space="preserve"> </v>
      </c>
      <c r="T113" s="19" t="str">
        <f t="shared" si="55"/>
        <v xml:space="preserve"> </v>
      </c>
      <c r="U113" s="20" t="str">
        <f t="shared" si="56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58">B97+B87</f>
        <v>0</v>
      </c>
      <c r="C114" s="137">
        <f t="shared" si="58"/>
        <v>0</v>
      </c>
      <c r="D114" s="137">
        <f t="shared" si="58"/>
        <v>0</v>
      </c>
      <c r="E114" s="137">
        <f t="shared" si="58"/>
        <v>0</v>
      </c>
      <c r="F114" s="137" t="e">
        <f t="shared" si="58"/>
        <v>#VALUE!</v>
      </c>
      <c r="G114" s="137" t="e">
        <f t="shared" si="58"/>
        <v>#VALUE!</v>
      </c>
      <c r="H114" s="137">
        <f t="shared" si="58"/>
        <v>0</v>
      </c>
      <c r="I114" s="137">
        <f t="shared" si="58"/>
        <v>0</v>
      </c>
      <c r="J114" s="137">
        <f t="shared" si="58"/>
        <v>0</v>
      </c>
      <c r="K114" s="137">
        <f t="shared" si="58"/>
        <v>0</v>
      </c>
      <c r="L114" s="137">
        <f t="shared" si="58"/>
        <v>0</v>
      </c>
      <c r="M114" s="137">
        <f t="shared" si="58"/>
        <v>0</v>
      </c>
      <c r="N114" s="137">
        <f t="shared" si="58"/>
        <v>0</v>
      </c>
      <c r="O114" s="137">
        <f t="shared" si="58"/>
        <v>0</v>
      </c>
      <c r="P114" s="137">
        <f t="shared" si="58"/>
        <v>0</v>
      </c>
      <c r="Q114" s="137">
        <f t="shared" si="58"/>
        <v>0</v>
      </c>
      <c r="R114" s="29" t="str">
        <f t="shared" si="53"/>
        <v xml:space="preserve"> </v>
      </c>
      <c r="S114" s="30" t="str">
        <f t="shared" si="54"/>
        <v xml:space="preserve"> </v>
      </c>
      <c r="T114" s="29" t="str">
        <f t="shared" si="55"/>
        <v xml:space="preserve"> </v>
      </c>
      <c r="U114" s="30" t="str">
        <f t="shared" si="56"/>
        <v xml:space="preserve"> </v>
      </c>
      <c r="V114" s="27"/>
      <c r="W114" s="28"/>
    </row>
    <row r="115" spans="1:23" hidden="1" x14ac:dyDescent="0.25">
      <c r="A115" s="31" t="s">
        <v>121</v>
      </c>
      <c r="B115" s="139">
        <f t="shared" ref="B115:Q115" si="59">B87</f>
        <v>0</v>
      </c>
      <c r="C115" s="139">
        <f t="shared" si="59"/>
        <v>0</v>
      </c>
      <c r="D115" s="139">
        <f t="shared" si="59"/>
        <v>0</v>
      </c>
      <c r="E115" s="139">
        <f t="shared" si="59"/>
        <v>0</v>
      </c>
      <c r="F115" s="139" t="e">
        <f t="shared" si="59"/>
        <v>#VALUE!</v>
      </c>
      <c r="G115" s="139" t="e">
        <f t="shared" si="59"/>
        <v>#VALUE!</v>
      </c>
      <c r="H115" s="139">
        <f t="shared" si="59"/>
        <v>0</v>
      </c>
      <c r="I115" s="139">
        <f t="shared" si="59"/>
        <v>0</v>
      </c>
      <c r="J115" s="139">
        <f t="shared" si="59"/>
        <v>0</v>
      </c>
      <c r="K115" s="139">
        <f t="shared" si="59"/>
        <v>0</v>
      </c>
      <c r="L115" s="139">
        <f t="shared" si="59"/>
        <v>0</v>
      </c>
      <c r="M115" s="139">
        <f t="shared" si="59"/>
        <v>0</v>
      </c>
      <c r="N115" s="139">
        <f t="shared" si="59"/>
        <v>0</v>
      </c>
      <c r="O115" s="139">
        <f t="shared" si="59"/>
        <v>0</v>
      </c>
      <c r="P115" s="139">
        <f t="shared" si="59"/>
        <v>0</v>
      </c>
      <c r="Q115" s="139">
        <f t="shared" si="59"/>
        <v>0</v>
      </c>
      <c r="R115" s="29" t="str">
        <f t="shared" si="53"/>
        <v xml:space="preserve"> </v>
      </c>
      <c r="S115" s="30" t="str">
        <f t="shared" si="54"/>
        <v xml:space="preserve"> </v>
      </c>
      <c r="T115" s="29" t="str">
        <f t="shared" si="55"/>
        <v xml:space="preserve"> </v>
      </c>
      <c r="U115" s="30" t="str">
        <f t="shared" si="56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122</v>
      </c>
    </row>
    <row r="118" spans="1:23" x14ac:dyDescent="0.25">
      <c r="A118" s="35" t="s">
        <v>123</v>
      </c>
    </row>
    <row r="119" spans="1:23" ht="13" x14ac:dyDescent="0.3">
      <c r="A119" s="35" t="s">
        <v>124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125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126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127</v>
      </c>
    </row>
    <row r="124" spans="1:23" ht="13" x14ac:dyDescent="0.3">
      <c r="A124" s="36" t="s">
        <v>93</v>
      </c>
      <c r="G124" s="36" t="s">
        <v>93</v>
      </c>
      <c r="W124" s="36"/>
    </row>
    <row r="125" spans="1:23" ht="13" x14ac:dyDescent="0.3">
      <c r="A125" s="36"/>
      <c r="G125" s="36"/>
      <c r="W125" s="36"/>
    </row>
    <row r="126" spans="1:23" ht="13" x14ac:dyDescent="0.3">
      <c r="A126" s="36" t="s">
        <v>93</v>
      </c>
      <c r="G126" s="36" t="s">
        <v>93</v>
      </c>
      <c r="W126" s="36"/>
    </row>
  </sheetData>
  <sheetProtection algorithmName="SHA-512" hashValue="Bj2P39BGZv+RzsAdh+ScAPc2S/liNMjdTa12Ufvj7VNjBgZhjTOPanqXVhI3Abkox+oyWASF7xlOGSwk8I+cIg==" saltValue="ScQv4d4XacqZKCNc6vJGDg==" spinCount="100000" sheet="1" objects="1" scenarios="1"/>
  <mergeCells count="18"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6AC8-2BD4-4551-927D-977C8730DB75}">
  <sheetPr>
    <pageSetUpPr fitToPage="1"/>
  </sheetPr>
  <dimension ref="A1:W126"/>
  <sheetViews>
    <sheetView showGridLines="0" workbookViewId="0">
      <selection activeCell="B7" sqref="B7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133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1</v>
      </c>
      <c r="G9" s="110" t="s">
        <v>1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1</v>
      </c>
      <c r="W9" s="110" t="s">
        <v>1</v>
      </c>
    </row>
    <row r="10" spans="1:23" ht="13" customHeight="1" x14ac:dyDescent="0.3">
      <c r="A10" s="53" t="s">
        <v>37</v>
      </c>
      <c r="B10" s="108">
        <v>61100000</v>
      </c>
      <c r="C10" s="108"/>
      <c r="D10" s="108"/>
      <c r="E10" s="108">
        <f t="shared" ref="E10:E17" si="0">$B10      +$C10      +$D10</f>
        <v>61100000</v>
      </c>
      <c r="F10" s="109">
        <v>61100000</v>
      </c>
      <c r="G10" s="110">
        <v>61100000</v>
      </c>
      <c r="H10" s="109">
        <v>13032000</v>
      </c>
      <c r="I10" s="110">
        <v>5174311</v>
      </c>
      <c r="J10" s="109">
        <v>10224000</v>
      </c>
      <c r="K10" s="110">
        <v>9258808</v>
      </c>
      <c r="L10" s="109">
        <v>9634000</v>
      </c>
      <c r="M10" s="110">
        <v>7287952</v>
      </c>
      <c r="N10" s="109">
        <v>8289000</v>
      </c>
      <c r="O10" s="110">
        <v>15776454</v>
      </c>
      <c r="P10" s="109">
        <f t="shared" ref="P10:P17" si="1">$H10      +$J10      +$L10      +$N10</f>
        <v>41179000</v>
      </c>
      <c r="Q10" s="110">
        <f t="shared" ref="Q10:Q17" si="2">$I10      +$K10      +$M10      +$O10</f>
        <v>37497525</v>
      </c>
      <c r="R10" s="54">
        <f t="shared" ref="R10:R17" si="3">IF(($L10      =0),0,((($N10      -$L10      )/$L10      )*100))</f>
        <v>-13.960971559061658</v>
      </c>
      <c r="S10" s="55">
        <f t="shared" ref="S10:S17" si="4">IF(($M10      =0),0,((($O10      -$M10      )/$M10      )*100))</f>
        <v>116.47307775901928</v>
      </c>
      <c r="T10" s="54">
        <f t="shared" ref="T10:T16" si="5">IF(($E10      =0),0,(($P10      /$E10      )*100))</f>
        <v>67.396072013093288</v>
      </c>
      <c r="U10" s="56">
        <f t="shared" ref="U10:U16" si="6">IF(($E10      =0),0,(($Q10      /$E10      )*100))</f>
        <v>61.370744680851061</v>
      </c>
      <c r="V10" s="109" t="s">
        <v>1</v>
      </c>
      <c r="W10" s="110" t="s">
        <v>1</v>
      </c>
    </row>
    <row r="11" spans="1:23" ht="13" customHeight="1" x14ac:dyDescent="0.3">
      <c r="A11" s="53" t="s">
        <v>38</v>
      </c>
      <c r="B11" s="108">
        <v>3000000</v>
      </c>
      <c r="C11" s="108"/>
      <c r="D11" s="108"/>
      <c r="E11" s="108">
        <f t="shared" si="0"/>
        <v>3000000</v>
      </c>
      <c r="F11" s="109">
        <v>3000000</v>
      </c>
      <c r="G11" s="110">
        <v>3000000</v>
      </c>
      <c r="H11" s="109">
        <v>435000</v>
      </c>
      <c r="I11" s="110"/>
      <c r="J11" s="109">
        <v>854000</v>
      </c>
      <c r="K11" s="110"/>
      <c r="L11" s="109">
        <v>407000</v>
      </c>
      <c r="M11" s="110">
        <v>1492578</v>
      </c>
      <c r="N11" s="109">
        <v>525000</v>
      </c>
      <c r="O11" s="110"/>
      <c r="P11" s="109">
        <f t="shared" si="1"/>
        <v>2221000</v>
      </c>
      <c r="Q11" s="110">
        <f t="shared" si="2"/>
        <v>1492578</v>
      </c>
      <c r="R11" s="54">
        <f t="shared" si="3"/>
        <v>28.992628992628994</v>
      </c>
      <c r="S11" s="55">
        <f t="shared" si="4"/>
        <v>-100</v>
      </c>
      <c r="T11" s="54">
        <f t="shared" si="5"/>
        <v>74.033333333333331</v>
      </c>
      <c r="U11" s="56">
        <f t="shared" si="6"/>
        <v>49.752600000000001</v>
      </c>
      <c r="V11" s="109" t="s">
        <v>1</v>
      </c>
      <c r="W11" s="110" t="s">
        <v>1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1</v>
      </c>
      <c r="G12" s="110" t="s">
        <v>1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1</v>
      </c>
      <c r="W12" s="110" t="s">
        <v>1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1</v>
      </c>
      <c r="G13" s="110" t="s">
        <v>1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1</v>
      </c>
      <c r="W13" s="110" t="s">
        <v>1</v>
      </c>
    </row>
    <row r="14" spans="1:23" ht="13" customHeight="1" x14ac:dyDescent="0.3">
      <c r="A14" s="53" t="s">
        <v>41</v>
      </c>
      <c r="B14" s="108">
        <v>55873000</v>
      </c>
      <c r="C14" s="108"/>
      <c r="D14" s="108"/>
      <c r="E14" s="108">
        <f t="shared" si="0"/>
        <v>55873000</v>
      </c>
      <c r="F14" s="109">
        <v>55873000</v>
      </c>
      <c r="G14" s="110">
        <v>41000000</v>
      </c>
      <c r="H14" s="109">
        <v>9671000</v>
      </c>
      <c r="I14" s="110">
        <v>-2000000</v>
      </c>
      <c r="J14" s="109">
        <v>2968000</v>
      </c>
      <c r="K14" s="110">
        <v>7702024</v>
      </c>
      <c r="L14" s="109">
        <v>295000</v>
      </c>
      <c r="M14" s="110">
        <v>2857248</v>
      </c>
      <c r="N14" s="109">
        <v>19710000</v>
      </c>
      <c r="O14" s="110">
        <v>19016189</v>
      </c>
      <c r="P14" s="109">
        <f t="shared" si="1"/>
        <v>32644000</v>
      </c>
      <c r="Q14" s="110">
        <f t="shared" si="2"/>
        <v>27575461</v>
      </c>
      <c r="R14" s="54">
        <f t="shared" si="3"/>
        <v>6581.3559322033898</v>
      </c>
      <c r="S14" s="55">
        <f t="shared" si="4"/>
        <v>565.54212304987175</v>
      </c>
      <c r="T14" s="54">
        <f t="shared" si="5"/>
        <v>58.425357507203834</v>
      </c>
      <c r="U14" s="56">
        <f t="shared" si="6"/>
        <v>49.353822060744903</v>
      </c>
      <c r="V14" s="109" t="s">
        <v>1</v>
      </c>
      <c r="W14" s="110" t="s">
        <v>1</v>
      </c>
    </row>
    <row r="15" spans="1:23" ht="13" customHeight="1" x14ac:dyDescent="0.3">
      <c r="A15" s="53" t="s">
        <v>42</v>
      </c>
      <c r="B15" s="108">
        <v>5100000</v>
      </c>
      <c r="C15" s="108"/>
      <c r="D15" s="108"/>
      <c r="E15" s="108">
        <f t="shared" si="0"/>
        <v>5100000</v>
      </c>
      <c r="F15" s="109">
        <v>5100000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1</v>
      </c>
      <c r="W15" s="110" t="s">
        <v>1</v>
      </c>
    </row>
    <row r="16" spans="1:23" ht="13" customHeight="1" x14ac:dyDescent="0.3">
      <c r="A16" s="53" t="s">
        <v>43</v>
      </c>
      <c r="B16" s="108">
        <v>46000000</v>
      </c>
      <c r="C16" s="108">
        <v>-4000000</v>
      </c>
      <c r="D16" s="108"/>
      <c r="E16" s="108">
        <f t="shared" si="0"/>
        <v>42000000</v>
      </c>
      <c r="F16" s="109">
        <v>42000000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1</v>
      </c>
      <c r="W16" s="110" t="s">
        <v>1</v>
      </c>
    </row>
    <row r="17" spans="1:23" ht="13" customHeight="1" x14ac:dyDescent="0.3">
      <c r="A17" s="57" t="s">
        <v>44</v>
      </c>
      <c r="B17" s="111">
        <f>SUM(B9:B16)</f>
        <v>171073000</v>
      </c>
      <c r="C17" s="111">
        <f>SUM(C9:C16)</f>
        <v>-4000000</v>
      </c>
      <c r="D17" s="111"/>
      <c r="E17" s="111">
        <f t="shared" si="0"/>
        <v>167073000</v>
      </c>
      <c r="F17" s="112">
        <f t="shared" ref="F17:O17" si="7">SUM(F9:F16)</f>
        <v>167073000</v>
      </c>
      <c r="G17" s="113">
        <f t="shared" si="7"/>
        <v>105100000</v>
      </c>
      <c r="H17" s="112">
        <f t="shared" si="7"/>
        <v>23138000</v>
      </c>
      <c r="I17" s="113">
        <f t="shared" si="7"/>
        <v>3174311</v>
      </c>
      <c r="J17" s="112">
        <f t="shared" si="7"/>
        <v>14046000</v>
      </c>
      <c r="K17" s="113">
        <f t="shared" si="7"/>
        <v>16960832</v>
      </c>
      <c r="L17" s="112">
        <f t="shared" si="7"/>
        <v>10336000</v>
      </c>
      <c r="M17" s="113">
        <f t="shared" si="7"/>
        <v>11637778</v>
      </c>
      <c r="N17" s="112">
        <f t="shared" si="7"/>
        <v>28524000</v>
      </c>
      <c r="O17" s="113">
        <f t="shared" si="7"/>
        <v>34792643</v>
      </c>
      <c r="P17" s="112">
        <f t="shared" si="1"/>
        <v>76044000</v>
      </c>
      <c r="Q17" s="113">
        <f t="shared" si="2"/>
        <v>66565564</v>
      </c>
      <c r="R17" s="58">
        <f t="shared" si="3"/>
        <v>175.96749226006193</v>
      </c>
      <c r="S17" s="59">
        <f t="shared" si="4"/>
        <v>198.96293777042317</v>
      </c>
      <c r="T17" s="58">
        <f>IF((SUM($E9:$E14))=0,0,(P17/(SUM($E9:$E14))*100))</f>
        <v>63.384261458828242</v>
      </c>
      <c r="U17" s="60">
        <f>IF((SUM($E9:$E14))=0,0,(Q17/(SUM($E9:$E14))*100))</f>
        <v>55.483787185450062</v>
      </c>
      <c r="V17" s="112" t="s">
        <v>1</v>
      </c>
      <c r="W17" s="113" t="s">
        <v>1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1</v>
      </c>
      <c r="W19" s="110" t="s">
        <v>1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1</v>
      </c>
      <c r="G20" s="110" t="s">
        <v>1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1</v>
      </c>
      <c r="W20" s="110" t="s">
        <v>1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1</v>
      </c>
      <c r="G21" s="110" t="s">
        <v>1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1</v>
      </c>
      <c r="W21" s="110" t="s">
        <v>1</v>
      </c>
    </row>
    <row r="22" spans="1:23" ht="13" customHeight="1" x14ac:dyDescent="0.3">
      <c r="A22" s="53" t="s">
        <v>49</v>
      </c>
      <c r="B22" s="108">
        <v>42000000</v>
      </c>
      <c r="C22" s="108">
        <v>7000000</v>
      </c>
      <c r="D22" s="108"/>
      <c r="E22" s="108">
        <f t="shared" si="8"/>
        <v>49000000</v>
      </c>
      <c r="F22" s="109">
        <v>49000000</v>
      </c>
      <c r="G22" s="110">
        <v>49000000</v>
      </c>
      <c r="H22" s="109"/>
      <c r="I22" s="110">
        <v>1909316</v>
      </c>
      <c r="J22" s="109">
        <v>16072000</v>
      </c>
      <c r="K22" s="110">
        <v>8212056</v>
      </c>
      <c r="L22" s="109"/>
      <c r="M22" s="110">
        <v>11356694</v>
      </c>
      <c r="N22" s="109">
        <v>7917000</v>
      </c>
      <c r="O22" s="110">
        <v>12452987</v>
      </c>
      <c r="P22" s="109">
        <f t="shared" si="9"/>
        <v>23989000</v>
      </c>
      <c r="Q22" s="110">
        <f t="shared" si="10"/>
        <v>33931053</v>
      </c>
      <c r="R22" s="54">
        <f t="shared" si="11"/>
        <v>0</v>
      </c>
      <c r="S22" s="55">
        <f t="shared" si="12"/>
        <v>9.6532758565124688</v>
      </c>
      <c r="T22" s="54">
        <f t="shared" si="13"/>
        <v>48.957142857142856</v>
      </c>
      <c r="U22" s="56">
        <f t="shared" si="14"/>
        <v>69.247046938775512</v>
      </c>
      <c r="V22" s="109" t="s">
        <v>1</v>
      </c>
      <c r="W22" s="110" t="s">
        <v>1</v>
      </c>
    </row>
    <row r="23" spans="1:23" ht="13" customHeight="1" x14ac:dyDescent="0.3">
      <c r="A23" s="53" t="s">
        <v>50</v>
      </c>
      <c r="B23" s="108"/>
      <c r="C23" s="108">
        <v>64998000</v>
      </c>
      <c r="D23" s="108"/>
      <c r="E23" s="108">
        <f t="shared" si="8"/>
        <v>64998000</v>
      </c>
      <c r="F23" s="109">
        <v>64998000</v>
      </c>
      <c r="G23" s="110">
        <v>64998000</v>
      </c>
      <c r="H23" s="109"/>
      <c r="I23" s="110"/>
      <c r="J23" s="109"/>
      <c r="K23" s="110"/>
      <c r="L23" s="109"/>
      <c r="M23" s="110"/>
      <c r="N23" s="109">
        <v>6783000</v>
      </c>
      <c r="O23" s="110">
        <v>17199373</v>
      </c>
      <c r="P23" s="109">
        <f t="shared" si="9"/>
        <v>6783000</v>
      </c>
      <c r="Q23" s="110">
        <f t="shared" si="10"/>
        <v>17199373</v>
      </c>
      <c r="R23" s="54">
        <f t="shared" si="11"/>
        <v>0</v>
      </c>
      <c r="S23" s="55">
        <f t="shared" si="12"/>
        <v>0</v>
      </c>
      <c r="T23" s="54">
        <f t="shared" si="13"/>
        <v>10.435705714021971</v>
      </c>
      <c r="U23" s="56">
        <f t="shared" si="14"/>
        <v>26.461388042709004</v>
      </c>
      <c r="V23" s="109" t="s">
        <v>1</v>
      </c>
      <c r="W23" s="110" t="s">
        <v>1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1</v>
      </c>
      <c r="G24" s="110" t="s">
        <v>1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1</v>
      </c>
      <c r="W24" s="110" t="s">
        <v>1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1</v>
      </c>
      <c r="G25" s="110" t="s">
        <v>1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1</v>
      </c>
      <c r="W25" s="110" t="s">
        <v>1</v>
      </c>
    </row>
    <row r="26" spans="1:23" ht="13" customHeight="1" x14ac:dyDescent="0.3">
      <c r="A26" s="57" t="s">
        <v>44</v>
      </c>
      <c r="B26" s="111">
        <f>SUM(B19:B25)</f>
        <v>42000000</v>
      </c>
      <c r="C26" s="111">
        <f>SUM(C19:C25)</f>
        <v>71998000</v>
      </c>
      <c r="D26" s="111"/>
      <c r="E26" s="111">
        <f t="shared" si="8"/>
        <v>113998000</v>
      </c>
      <c r="F26" s="112">
        <f t="shared" ref="F26:O26" si="15">SUM(F19:F25)</f>
        <v>113998000</v>
      </c>
      <c r="G26" s="113">
        <f t="shared" si="15"/>
        <v>113998000</v>
      </c>
      <c r="H26" s="112">
        <f t="shared" si="15"/>
        <v>0</v>
      </c>
      <c r="I26" s="113">
        <f t="shared" si="15"/>
        <v>1909316</v>
      </c>
      <c r="J26" s="112">
        <f t="shared" si="15"/>
        <v>16072000</v>
      </c>
      <c r="K26" s="113">
        <f t="shared" si="15"/>
        <v>8212056</v>
      </c>
      <c r="L26" s="112">
        <f t="shared" si="15"/>
        <v>0</v>
      </c>
      <c r="M26" s="113">
        <f t="shared" si="15"/>
        <v>11356694</v>
      </c>
      <c r="N26" s="112">
        <f t="shared" si="15"/>
        <v>14700000</v>
      </c>
      <c r="O26" s="113">
        <f t="shared" si="15"/>
        <v>29652360</v>
      </c>
      <c r="P26" s="112">
        <f t="shared" si="9"/>
        <v>30772000</v>
      </c>
      <c r="Q26" s="113">
        <f t="shared" si="10"/>
        <v>51130426</v>
      </c>
      <c r="R26" s="58">
        <f t="shared" si="11"/>
        <v>0</v>
      </c>
      <c r="S26" s="59">
        <f t="shared" si="12"/>
        <v>161.10028147275958</v>
      </c>
      <c r="T26" s="58">
        <f>IF(($E26-$E21-$E25)   =0,0,($P26   /($E26-$E21-$E25)   )*100)</f>
        <v>26.993456025544312</v>
      </c>
      <c r="U26" s="60">
        <f>IF(($E26-$E21-$E25)   =0,0,($Q26   /($E26-$E21-$E25)   )*100)</f>
        <v>44.852037755048336</v>
      </c>
      <c r="V26" s="112" t="s">
        <v>1</v>
      </c>
      <c r="W26" s="113" t="s">
        <v>1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1</v>
      </c>
      <c r="G28" s="110" t="s">
        <v>1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1</v>
      </c>
      <c r="W28" s="110" t="s">
        <v>1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1</v>
      </c>
      <c r="G29" s="110" t="s">
        <v>1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1</v>
      </c>
      <c r="W29" s="110" t="s">
        <v>1</v>
      </c>
    </row>
    <row r="30" spans="1:23" ht="13" customHeight="1" x14ac:dyDescent="0.3">
      <c r="A30" s="53" t="s">
        <v>56</v>
      </c>
      <c r="B30" s="108">
        <v>225211000</v>
      </c>
      <c r="C30" s="108"/>
      <c r="D30" s="108"/>
      <c r="E30" s="108">
        <f>$B30      +$C30      +$D30</f>
        <v>225211000</v>
      </c>
      <c r="F30" s="109">
        <v>225211000</v>
      </c>
      <c r="G30" s="110">
        <v>225211000</v>
      </c>
      <c r="H30" s="109">
        <v>55502000</v>
      </c>
      <c r="I30" s="110">
        <v>26647862</v>
      </c>
      <c r="J30" s="109">
        <v>123748000</v>
      </c>
      <c r="K30" s="110"/>
      <c r="L30" s="109">
        <v>45961000</v>
      </c>
      <c r="M30" s="110">
        <v>-29312651</v>
      </c>
      <c r="N30" s="109"/>
      <c r="O30" s="110">
        <v>178554707</v>
      </c>
      <c r="P30" s="109">
        <f>$H30      +$J30      +$L30      +$N30</f>
        <v>225211000</v>
      </c>
      <c r="Q30" s="110">
        <f>$I30      +$K30      +$M30      +$O30</f>
        <v>175889918</v>
      </c>
      <c r="R30" s="54">
        <f>IF(($L30      =0),0,((($N30      -$L30      )/$L30      )*100))</f>
        <v>-100</v>
      </c>
      <c r="S30" s="55">
        <f>IF(($M30      =0),0,((($O30      -$M30      )/$M30      )*100))</f>
        <v>-709.13871966066802</v>
      </c>
      <c r="T30" s="54">
        <f>IF(($E30      =0),0,(($P30      /$E30      )*100))</f>
        <v>100</v>
      </c>
      <c r="U30" s="56">
        <f>IF(($E30      =0),0,(($Q30      /$E30      )*100))</f>
        <v>78.100056391561694</v>
      </c>
      <c r="V30" s="109" t="s">
        <v>1</v>
      </c>
      <c r="W30" s="110" t="s">
        <v>1</v>
      </c>
    </row>
    <row r="31" spans="1:23" ht="13" customHeight="1" x14ac:dyDescent="0.3">
      <c r="A31" s="53" t="s">
        <v>57</v>
      </c>
      <c r="B31" s="108">
        <v>11500000</v>
      </c>
      <c r="C31" s="108"/>
      <c r="D31" s="108"/>
      <c r="E31" s="108">
        <f>$B31      +$C31      +$D31</f>
        <v>11500000</v>
      </c>
      <c r="F31" s="109">
        <v>11500000</v>
      </c>
      <c r="G31" s="110">
        <v>11500000</v>
      </c>
      <c r="H31" s="109">
        <v>419000</v>
      </c>
      <c r="I31" s="110">
        <v>5067000</v>
      </c>
      <c r="J31" s="109">
        <v>4247000</v>
      </c>
      <c r="K31" s="110">
        <v>510959</v>
      </c>
      <c r="L31" s="109">
        <v>4180000</v>
      </c>
      <c r="M31" s="110">
        <v>1891700</v>
      </c>
      <c r="N31" s="109">
        <v>2585000</v>
      </c>
      <c r="O31" s="110">
        <v>2851810</v>
      </c>
      <c r="P31" s="109">
        <f>$H31      +$J31      +$L31      +$N31</f>
        <v>11431000</v>
      </c>
      <c r="Q31" s="110">
        <f>$I31      +$K31      +$M31      +$O31</f>
        <v>10321469</v>
      </c>
      <c r="R31" s="54">
        <f>IF(($L31      =0),0,((($N31      -$L31      )/$L31      )*100))</f>
        <v>-38.15789473684211</v>
      </c>
      <c r="S31" s="55">
        <f>IF(($M31      =0),0,((($O31      -$M31      )/$M31      )*100))</f>
        <v>50.753819315959191</v>
      </c>
      <c r="T31" s="54">
        <f>IF(($E31      =0),0,(($P31      /$E31      )*100))</f>
        <v>99.4</v>
      </c>
      <c r="U31" s="56">
        <f>IF(($E31      =0),0,(($Q31      /$E31      )*100))</f>
        <v>89.751904347826084</v>
      </c>
      <c r="V31" s="109" t="s">
        <v>1</v>
      </c>
      <c r="W31" s="110" t="s">
        <v>1</v>
      </c>
    </row>
    <row r="32" spans="1:23" ht="13" customHeight="1" x14ac:dyDescent="0.3">
      <c r="A32" s="57" t="s">
        <v>44</v>
      </c>
      <c r="B32" s="111">
        <f>SUM(B28:B31)</f>
        <v>236711000</v>
      </c>
      <c r="C32" s="111">
        <f>SUM(C28:C31)</f>
        <v>0</v>
      </c>
      <c r="D32" s="111"/>
      <c r="E32" s="111">
        <f>$B32      +$C32      +$D32</f>
        <v>236711000</v>
      </c>
      <c r="F32" s="112">
        <f t="shared" ref="F32:O32" si="16">SUM(F28:F31)</f>
        <v>236711000</v>
      </c>
      <c r="G32" s="113">
        <f t="shared" si="16"/>
        <v>236711000</v>
      </c>
      <c r="H32" s="112">
        <f t="shared" si="16"/>
        <v>55921000</v>
      </c>
      <c r="I32" s="113">
        <f t="shared" si="16"/>
        <v>31714862</v>
      </c>
      <c r="J32" s="112">
        <f t="shared" si="16"/>
        <v>127995000</v>
      </c>
      <c r="K32" s="113">
        <f t="shared" si="16"/>
        <v>510959</v>
      </c>
      <c r="L32" s="112">
        <f t="shared" si="16"/>
        <v>50141000</v>
      </c>
      <c r="M32" s="113">
        <f t="shared" si="16"/>
        <v>-27420951</v>
      </c>
      <c r="N32" s="112">
        <f t="shared" si="16"/>
        <v>2585000</v>
      </c>
      <c r="O32" s="113">
        <f t="shared" si="16"/>
        <v>181406517</v>
      </c>
      <c r="P32" s="112">
        <f>$H32      +$J32      +$L32      +$N32</f>
        <v>236642000</v>
      </c>
      <c r="Q32" s="113">
        <f>$I32      +$K32      +$M32      +$O32</f>
        <v>186211387</v>
      </c>
      <c r="R32" s="58">
        <f>IF(($L32      =0),0,((($N32      -$L32      )/$L32      )*100))</f>
        <v>-94.844538401707183</v>
      </c>
      <c r="S32" s="59">
        <f>IF(($M32      =0),0,((($O32      -$M32      )/$M32      )*100))</f>
        <v>-761.56172701668879</v>
      </c>
      <c r="T32" s="58">
        <f>IF($E32   =0,0,($P32   /$E32   )*100)</f>
        <v>99.970850530816051</v>
      </c>
      <c r="U32" s="60">
        <f>IF($E32   =0,0,($Q32   /$E32   )*100)</f>
        <v>78.666131696456858</v>
      </c>
      <c r="V32" s="112" t="s">
        <v>1</v>
      </c>
      <c r="W32" s="113" t="s">
        <v>1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44971000</v>
      </c>
      <c r="C34" s="108"/>
      <c r="D34" s="108"/>
      <c r="E34" s="108">
        <f>$B34      +$C34      +$D34</f>
        <v>44971000</v>
      </c>
      <c r="F34" s="109">
        <v>44971000</v>
      </c>
      <c r="G34" s="110">
        <v>44075000</v>
      </c>
      <c r="H34" s="109">
        <v>8551000</v>
      </c>
      <c r="I34" s="110">
        <v>8518956</v>
      </c>
      <c r="J34" s="109">
        <v>9693000</v>
      </c>
      <c r="K34" s="110">
        <v>7949237</v>
      </c>
      <c r="L34" s="109">
        <v>8585000</v>
      </c>
      <c r="M34" s="110">
        <v>8892698</v>
      </c>
      <c r="N34" s="109">
        <v>5448000</v>
      </c>
      <c r="O34" s="110">
        <v>12008892</v>
      </c>
      <c r="P34" s="109">
        <f>$H34      +$J34      +$L34      +$N34</f>
        <v>32277000</v>
      </c>
      <c r="Q34" s="110">
        <f>$I34      +$K34      +$M34      +$O34</f>
        <v>37369783</v>
      </c>
      <c r="R34" s="54">
        <f>IF(($L34      =0),0,((($N34      -$L34      )/$L34      )*100))</f>
        <v>-36.540477577169483</v>
      </c>
      <c r="S34" s="55">
        <f>IF(($M34      =0),0,((($O34      -$M34      )/$M34      )*100))</f>
        <v>35.042166055790943</v>
      </c>
      <c r="T34" s="54">
        <f>IF(($E34      =0),0,(($P34      /$E34      )*100))</f>
        <v>71.772920326432583</v>
      </c>
      <c r="U34" s="56">
        <f>IF(($E34      =0),0,(($Q34      /$E34      )*100))</f>
        <v>83.09751395343666</v>
      </c>
      <c r="V34" s="109" t="s">
        <v>1</v>
      </c>
      <c r="W34" s="110" t="s">
        <v>1</v>
      </c>
    </row>
    <row r="35" spans="1:23" ht="13" customHeight="1" x14ac:dyDescent="0.3">
      <c r="A35" s="57" t="s">
        <v>44</v>
      </c>
      <c r="B35" s="111">
        <f>B34</f>
        <v>44971000</v>
      </c>
      <c r="C35" s="111">
        <f>C34</f>
        <v>0</v>
      </c>
      <c r="D35" s="111"/>
      <c r="E35" s="111">
        <f>$B35      +$C35      +$D35</f>
        <v>44971000</v>
      </c>
      <c r="F35" s="112">
        <f t="shared" ref="F35:O35" si="17">F34</f>
        <v>44971000</v>
      </c>
      <c r="G35" s="113">
        <f t="shared" si="17"/>
        <v>44075000</v>
      </c>
      <c r="H35" s="112">
        <f t="shared" si="17"/>
        <v>8551000</v>
      </c>
      <c r="I35" s="113">
        <f t="shared" si="17"/>
        <v>8518956</v>
      </c>
      <c r="J35" s="112">
        <f t="shared" si="17"/>
        <v>9693000</v>
      </c>
      <c r="K35" s="113">
        <f t="shared" si="17"/>
        <v>7949237</v>
      </c>
      <c r="L35" s="112">
        <f t="shared" si="17"/>
        <v>8585000</v>
      </c>
      <c r="M35" s="113">
        <f t="shared" si="17"/>
        <v>8892698</v>
      </c>
      <c r="N35" s="112">
        <f t="shared" si="17"/>
        <v>5448000</v>
      </c>
      <c r="O35" s="113">
        <f t="shared" si="17"/>
        <v>12008892</v>
      </c>
      <c r="P35" s="112">
        <f>$H35      +$J35      +$L35      +$N35</f>
        <v>32277000</v>
      </c>
      <c r="Q35" s="113">
        <f>$I35      +$K35      +$M35      +$O35</f>
        <v>37369783</v>
      </c>
      <c r="R35" s="58">
        <f>IF(($L35      =0),0,((($N35      -$L35      )/$L35      )*100))</f>
        <v>-36.540477577169483</v>
      </c>
      <c r="S35" s="59">
        <f>IF(($M35      =0),0,((($O35      -$M35      )/$M35      )*100))</f>
        <v>35.042166055790943</v>
      </c>
      <c r="T35" s="58">
        <f>IF($E35   =0,0,($P35   /$E35   )*100)</f>
        <v>71.772920326432583</v>
      </c>
      <c r="U35" s="60">
        <f>IF($E35   =0,0,($Q35   /$E35   )*100)</f>
        <v>83.09751395343666</v>
      </c>
      <c r="V35" s="112" t="s">
        <v>1</v>
      </c>
      <c r="W35" s="113" t="s">
        <v>1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105545000</v>
      </c>
      <c r="C37" s="108"/>
      <c r="D37" s="108"/>
      <c r="E37" s="108">
        <f t="shared" ref="E37:E42" si="18">$B37      +$C37      +$D37</f>
        <v>105545000</v>
      </c>
      <c r="F37" s="109">
        <v>105545000</v>
      </c>
      <c r="G37" s="110">
        <v>97462000</v>
      </c>
      <c r="H37" s="109">
        <v>10633000</v>
      </c>
      <c r="I37" s="110">
        <v>21360044</v>
      </c>
      <c r="J37" s="109">
        <v>31409000</v>
      </c>
      <c r="K37" s="110">
        <v>28228899</v>
      </c>
      <c r="L37" s="109">
        <v>17295000</v>
      </c>
      <c r="M37" s="110">
        <v>18972136</v>
      </c>
      <c r="N37" s="109"/>
      <c r="O37" s="110">
        <v>21288095</v>
      </c>
      <c r="P37" s="109">
        <f t="shared" ref="P37:P42" si="19">$H37      +$J37      +$L37      +$N37</f>
        <v>59337000</v>
      </c>
      <c r="Q37" s="110">
        <f t="shared" ref="Q37:Q42" si="20">$I37      +$K37      +$M37      +$O37</f>
        <v>89849174</v>
      </c>
      <c r="R37" s="54">
        <f t="shared" ref="R37:R42" si="21">IF(($L37      =0),0,((($N37      -$L37      )/$L37      )*100))</f>
        <v>-100</v>
      </c>
      <c r="S37" s="55">
        <f t="shared" ref="S37:S42" si="22">IF(($M37      =0),0,((($O37      -$M37      )/$M37      )*100))</f>
        <v>12.207160016141566</v>
      </c>
      <c r="T37" s="54">
        <f>IF(($E37      =0),0,(($P37      /$E37      )*100))</f>
        <v>56.219621962196221</v>
      </c>
      <c r="U37" s="56">
        <f>IF(($E37      =0),0,(($Q37      /$E37      )*100))</f>
        <v>85.128782983561507</v>
      </c>
      <c r="V37" s="109">
        <v>3660000</v>
      </c>
      <c r="W37" s="110" t="s">
        <v>1</v>
      </c>
    </row>
    <row r="38" spans="1:23" ht="13" customHeight="1" x14ac:dyDescent="0.3">
      <c r="A38" s="53" t="s">
        <v>62</v>
      </c>
      <c r="B38" s="108">
        <v>282024000</v>
      </c>
      <c r="C38" s="108"/>
      <c r="D38" s="108"/>
      <c r="E38" s="108">
        <f t="shared" si="18"/>
        <v>282024000</v>
      </c>
      <c r="F38" s="109">
        <v>282024000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>IF(($E38      =0),0,(($P38      /$E38      )*100))</f>
        <v>0</v>
      </c>
      <c r="U38" s="56">
        <f>IF(($E38      =0),0,(($Q38      /$E38      )*100))</f>
        <v>0</v>
      </c>
      <c r="V38" s="109" t="s">
        <v>1</v>
      </c>
      <c r="W38" s="110" t="s">
        <v>1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1</v>
      </c>
      <c r="G39" s="110" t="s">
        <v>1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>IF(($E39      =0),0,(($P39      /$E39      )*100))</f>
        <v>0</v>
      </c>
      <c r="U39" s="56">
        <f>IF(($E39      =0),0,(($Q39      /$E39      )*100))</f>
        <v>0</v>
      </c>
      <c r="V39" s="109" t="s">
        <v>1</v>
      </c>
      <c r="W39" s="110" t="s">
        <v>1</v>
      </c>
    </row>
    <row r="40" spans="1:23" ht="13" customHeight="1" x14ac:dyDescent="0.3">
      <c r="A40" s="53" t="s">
        <v>64</v>
      </c>
      <c r="B40" s="108">
        <v>29000000</v>
      </c>
      <c r="C40" s="108"/>
      <c r="D40" s="108"/>
      <c r="E40" s="108">
        <f t="shared" si="18"/>
        <v>29000000</v>
      </c>
      <c r="F40" s="109">
        <v>29000000</v>
      </c>
      <c r="G40" s="110">
        <v>26500000</v>
      </c>
      <c r="H40" s="109"/>
      <c r="I40" s="110"/>
      <c r="J40" s="109">
        <v>7424000</v>
      </c>
      <c r="K40" s="110">
        <v>5616582</v>
      </c>
      <c r="L40" s="109">
        <v>4860000</v>
      </c>
      <c r="M40" s="110">
        <v>4260569</v>
      </c>
      <c r="N40" s="109"/>
      <c r="O40" s="110">
        <v>3880566</v>
      </c>
      <c r="P40" s="109">
        <f t="shared" si="19"/>
        <v>12284000</v>
      </c>
      <c r="Q40" s="110">
        <f t="shared" si="20"/>
        <v>13757717</v>
      </c>
      <c r="R40" s="54">
        <f t="shared" si="21"/>
        <v>-100</v>
      </c>
      <c r="S40" s="55">
        <f t="shared" si="22"/>
        <v>-8.9190669133629807</v>
      </c>
      <c r="T40" s="54">
        <f>IF(($E40      =0),0,(($P40      /$E40      )*100))</f>
        <v>42.358620689655176</v>
      </c>
      <c r="U40" s="56">
        <f>IF(($E40      =0),0,(($Q40      /$E40      )*100))</f>
        <v>47.440403448275866</v>
      </c>
      <c r="V40" s="109" t="s">
        <v>1</v>
      </c>
      <c r="W40" s="110" t="s">
        <v>1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1</v>
      </c>
      <c r="G41" s="110" t="s">
        <v>1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>IF(($E41      =0),0,(($P41      /$E41      )*100))</f>
        <v>0</v>
      </c>
      <c r="U41" s="56">
        <f>IF(($E41      =0),0,(($Q41      /$E41      )*100))</f>
        <v>0</v>
      </c>
      <c r="V41" s="109" t="s">
        <v>1</v>
      </c>
      <c r="W41" s="110" t="s">
        <v>1</v>
      </c>
    </row>
    <row r="42" spans="1:23" ht="13" customHeight="1" x14ac:dyDescent="0.3">
      <c r="A42" s="57" t="s">
        <v>44</v>
      </c>
      <c r="B42" s="111">
        <f>SUM(B37:B41)</f>
        <v>416569000</v>
      </c>
      <c r="C42" s="111">
        <f>SUM(C37:C41)</f>
        <v>0</v>
      </c>
      <c r="D42" s="111"/>
      <c r="E42" s="111">
        <f t="shared" si="18"/>
        <v>416569000</v>
      </c>
      <c r="F42" s="112">
        <f t="shared" ref="F42:O42" si="23">SUM(F37:F41)</f>
        <v>416569000</v>
      </c>
      <c r="G42" s="113">
        <f t="shared" si="23"/>
        <v>123962000</v>
      </c>
      <c r="H42" s="112">
        <f t="shared" si="23"/>
        <v>10633000</v>
      </c>
      <c r="I42" s="113">
        <f t="shared" si="23"/>
        <v>21360044</v>
      </c>
      <c r="J42" s="112">
        <f t="shared" si="23"/>
        <v>38833000</v>
      </c>
      <c r="K42" s="113">
        <f t="shared" si="23"/>
        <v>33845481</v>
      </c>
      <c r="L42" s="112">
        <f t="shared" si="23"/>
        <v>22155000</v>
      </c>
      <c r="M42" s="113">
        <f t="shared" si="23"/>
        <v>23232705</v>
      </c>
      <c r="N42" s="112">
        <f t="shared" si="23"/>
        <v>0</v>
      </c>
      <c r="O42" s="113">
        <f t="shared" si="23"/>
        <v>25168661</v>
      </c>
      <c r="P42" s="112">
        <f t="shared" si="19"/>
        <v>71621000</v>
      </c>
      <c r="Q42" s="113">
        <f t="shared" si="20"/>
        <v>103606891</v>
      </c>
      <c r="R42" s="58">
        <f t="shared" si="21"/>
        <v>-100</v>
      </c>
      <c r="S42" s="59">
        <f t="shared" si="22"/>
        <v>8.3328910688617608</v>
      </c>
      <c r="T42" s="58">
        <f>IF((+$E37+$E40) =0,0,(P42   /(+$E37+$E40) )*100)</f>
        <v>53.232004162176224</v>
      </c>
      <c r="U42" s="60">
        <f>IF((+$E37+$E40) =0,0,(Q42   /(+$E37+$E40) )*100)</f>
        <v>77.005381842506225</v>
      </c>
      <c r="V42" s="112">
        <f>SUM(V37:V41)</f>
        <v>3660000</v>
      </c>
      <c r="W42" s="113" t="s">
        <v>1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4">$B44      +$C44      +$D44</f>
        <v>0</v>
      </c>
      <c r="F44" s="109" t="s">
        <v>1</v>
      </c>
      <c r="G44" s="110" t="s">
        <v>1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5">$H44      +$J44      +$L44      +$N44</f>
        <v>0</v>
      </c>
      <c r="Q44" s="110">
        <f t="shared" ref="Q44:Q55" si="26">$I44      +$K44      +$M44      +$O44</f>
        <v>0</v>
      </c>
      <c r="R44" s="54">
        <f t="shared" ref="R44:R55" si="27">IF(($L44      =0),0,((($N44      -$L44      )/$L44      )*100))</f>
        <v>0</v>
      </c>
      <c r="S44" s="55">
        <f t="shared" ref="S44:S55" si="28">IF(($M44      =0),0,((($O44      -$M44      )/$M44      )*100))</f>
        <v>0</v>
      </c>
      <c r="T44" s="54">
        <f t="shared" ref="T44:T54" si="29">IF(($E44      =0),0,(($P44      /$E44      )*100))</f>
        <v>0</v>
      </c>
      <c r="U44" s="56">
        <f t="shared" ref="U44:U54" si="30">IF(($E44      =0),0,(($Q44      /$E44      )*100))</f>
        <v>0</v>
      </c>
      <c r="V44" s="109" t="s">
        <v>1</v>
      </c>
      <c r="W44" s="110" t="s">
        <v>1</v>
      </c>
    </row>
    <row r="45" spans="1:23" ht="13" customHeight="1" x14ac:dyDescent="0.3">
      <c r="A45" s="53" t="s">
        <v>68</v>
      </c>
      <c r="B45" s="108">
        <v>457588000</v>
      </c>
      <c r="C45" s="108"/>
      <c r="D45" s="108"/>
      <c r="E45" s="108">
        <f t="shared" si="24"/>
        <v>457588000</v>
      </c>
      <c r="F45" s="109">
        <v>457588000</v>
      </c>
      <c r="G45" s="110">
        <v>457588000</v>
      </c>
      <c r="H45" s="109">
        <v>81369000</v>
      </c>
      <c r="I45" s="110"/>
      <c r="J45" s="109">
        <v>61377000</v>
      </c>
      <c r="K45" s="110"/>
      <c r="L45" s="109">
        <v>58257000</v>
      </c>
      <c r="M45" s="110"/>
      <c r="N45" s="109">
        <v>137601000</v>
      </c>
      <c r="O45" s="110"/>
      <c r="P45" s="109">
        <f t="shared" si="25"/>
        <v>338604000</v>
      </c>
      <c r="Q45" s="110">
        <f t="shared" si="26"/>
        <v>0</v>
      </c>
      <c r="R45" s="54">
        <f t="shared" si="27"/>
        <v>136.19650857407692</v>
      </c>
      <c r="S45" s="55">
        <f t="shared" si="28"/>
        <v>0</v>
      </c>
      <c r="T45" s="54">
        <f t="shared" si="29"/>
        <v>73.997569866342644</v>
      </c>
      <c r="U45" s="56">
        <f t="shared" si="30"/>
        <v>0</v>
      </c>
      <c r="V45" s="109" t="s">
        <v>1</v>
      </c>
      <c r="W45" s="110" t="s">
        <v>1</v>
      </c>
    </row>
    <row r="46" spans="1:23" ht="13" customHeight="1" x14ac:dyDescent="0.3">
      <c r="A46" s="53" t="s">
        <v>69</v>
      </c>
      <c r="B46" s="108">
        <v>184011000</v>
      </c>
      <c r="C46" s="108"/>
      <c r="D46" s="108"/>
      <c r="E46" s="108">
        <f t="shared" si="24"/>
        <v>184011000</v>
      </c>
      <c r="F46" s="109">
        <v>184011000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5"/>
        <v>0</v>
      </c>
      <c r="Q46" s="110">
        <f t="shared" si="26"/>
        <v>0</v>
      </c>
      <c r="R46" s="54">
        <f t="shared" si="27"/>
        <v>0</v>
      </c>
      <c r="S46" s="55">
        <f t="shared" si="28"/>
        <v>0</v>
      </c>
      <c r="T46" s="54">
        <f t="shared" si="29"/>
        <v>0</v>
      </c>
      <c r="U46" s="56">
        <f t="shared" si="30"/>
        <v>0</v>
      </c>
      <c r="V46" s="109" t="s">
        <v>1</v>
      </c>
      <c r="W46" s="110" t="s">
        <v>1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4"/>
        <v>0</v>
      </c>
      <c r="F47" s="109" t="s">
        <v>1</v>
      </c>
      <c r="G47" s="110" t="s">
        <v>1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5"/>
        <v>0</v>
      </c>
      <c r="Q47" s="110">
        <f t="shared" si="26"/>
        <v>0</v>
      </c>
      <c r="R47" s="54">
        <f t="shared" si="27"/>
        <v>0</v>
      </c>
      <c r="S47" s="55">
        <f t="shared" si="28"/>
        <v>0</v>
      </c>
      <c r="T47" s="54">
        <f t="shared" si="29"/>
        <v>0</v>
      </c>
      <c r="U47" s="56">
        <f t="shared" si="30"/>
        <v>0</v>
      </c>
      <c r="V47" s="109" t="s">
        <v>1</v>
      </c>
      <c r="W47" s="110" t="s">
        <v>1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4"/>
        <v>0</v>
      </c>
      <c r="F48" s="109" t="s">
        <v>1</v>
      </c>
      <c r="G48" s="110" t="s">
        <v>1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5"/>
        <v>0</v>
      </c>
      <c r="Q48" s="110">
        <f t="shared" si="26"/>
        <v>0</v>
      </c>
      <c r="R48" s="54">
        <f t="shared" si="27"/>
        <v>0</v>
      </c>
      <c r="S48" s="55">
        <f t="shared" si="28"/>
        <v>0</v>
      </c>
      <c r="T48" s="54">
        <f t="shared" si="29"/>
        <v>0</v>
      </c>
      <c r="U48" s="56">
        <f t="shared" si="30"/>
        <v>0</v>
      </c>
      <c r="V48" s="109" t="s">
        <v>1</v>
      </c>
      <c r="W48" s="110" t="s">
        <v>1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4"/>
        <v>0</v>
      </c>
      <c r="F49" s="109" t="s">
        <v>1</v>
      </c>
      <c r="G49" s="110" t="s">
        <v>1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5"/>
        <v>0</v>
      </c>
      <c r="Q49" s="110">
        <f t="shared" si="26"/>
        <v>0</v>
      </c>
      <c r="R49" s="54">
        <f t="shared" si="27"/>
        <v>0</v>
      </c>
      <c r="S49" s="55">
        <f t="shared" si="28"/>
        <v>0</v>
      </c>
      <c r="T49" s="54">
        <f t="shared" si="29"/>
        <v>0</v>
      </c>
      <c r="U49" s="56">
        <f t="shared" si="30"/>
        <v>0</v>
      </c>
      <c r="V49" s="109" t="s">
        <v>1</v>
      </c>
      <c r="W49" s="110" t="s">
        <v>1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4"/>
        <v>0</v>
      </c>
      <c r="F50" s="109" t="s">
        <v>1</v>
      </c>
      <c r="G50" s="110" t="s">
        <v>1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5"/>
        <v>0</v>
      </c>
      <c r="Q50" s="110">
        <f t="shared" si="26"/>
        <v>0</v>
      </c>
      <c r="R50" s="54">
        <f t="shared" si="27"/>
        <v>0</v>
      </c>
      <c r="S50" s="55">
        <f t="shared" si="28"/>
        <v>0</v>
      </c>
      <c r="T50" s="54">
        <f t="shared" si="29"/>
        <v>0</v>
      </c>
      <c r="U50" s="56">
        <f t="shared" si="30"/>
        <v>0</v>
      </c>
      <c r="V50" s="109" t="s">
        <v>1</v>
      </c>
      <c r="W50" s="110" t="s">
        <v>1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4"/>
        <v>0</v>
      </c>
      <c r="F51" s="109" t="s">
        <v>1</v>
      </c>
      <c r="G51" s="110" t="s">
        <v>1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5"/>
        <v>0</v>
      </c>
      <c r="Q51" s="110">
        <f t="shared" si="26"/>
        <v>0</v>
      </c>
      <c r="R51" s="54">
        <f t="shared" si="27"/>
        <v>0</v>
      </c>
      <c r="S51" s="55">
        <f t="shared" si="28"/>
        <v>0</v>
      </c>
      <c r="T51" s="54">
        <f t="shared" si="29"/>
        <v>0</v>
      </c>
      <c r="U51" s="56">
        <f t="shared" si="30"/>
        <v>0</v>
      </c>
      <c r="V51" s="109" t="s">
        <v>1</v>
      </c>
      <c r="W51" s="110" t="s">
        <v>1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4"/>
        <v>0</v>
      </c>
      <c r="F52" s="109" t="s">
        <v>1</v>
      </c>
      <c r="G52" s="110" t="s">
        <v>1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5"/>
        <v>0</v>
      </c>
      <c r="Q52" s="110">
        <f t="shared" si="26"/>
        <v>0</v>
      </c>
      <c r="R52" s="54">
        <f t="shared" si="27"/>
        <v>0</v>
      </c>
      <c r="S52" s="55">
        <f t="shared" si="28"/>
        <v>0</v>
      </c>
      <c r="T52" s="54">
        <f t="shared" si="29"/>
        <v>0</v>
      </c>
      <c r="U52" s="56">
        <f t="shared" si="30"/>
        <v>0</v>
      </c>
      <c r="V52" s="109" t="s">
        <v>1</v>
      </c>
      <c r="W52" s="110" t="s">
        <v>1</v>
      </c>
    </row>
    <row r="53" spans="1:23" ht="13" customHeight="1" x14ac:dyDescent="0.3">
      <c r="A53" s="53" t="s">
        <v>76</v>
      </c>
      <c r="B53" s="108">
        <v>466685000</v>
      </c>
      <c r="C53" s="108"/>
      <c r="D53" s="108"/>
      <c r="E53" s="108">
        <f t="shared" si="24"/>
        <v>466685000</v>
      </c>
      <c r="F53" s="109">
        <v>466685000</v>
      </c>
      <c r="G53" s="110">
        <v>421685000</v>
      </c>
      <c r="H53" s="109">
        <v>109815000</v>
      </c>
      <c r="I53" s="110">
        <v>36642292</v>
      </c>
      <c r="J53" s="109">
        <v>113972000</v>
      </c>
      <c r="K53" s="110">
        <v>70380606</v>
      </c>
      <c r="L53" s="109">
        <v>80184000</v>
      </c>
      <c r="M53" s="110">
        <v>9119661</v>
      </c>
      <c r="N53" s="109">
        <v>73484000</v>
      </c>
      <c r="O53" s="110">
        <v>76480231</v>
      </c>
      <c r="P53" s="109">
        <f t="shared" si="25"/>
        <v>377455000</v>
      </c>
      <c r="Q53" s="110">
        <f t="shared" si="26"/>
        <v>192622790</v>
      </c>
      <c r="R53" s="54">
        <f t="shared" si="27"/>
        <v>-8.3557817020852028</v>
      </c>
      <c r="S53" s="55">
        <f t="shared" si="28"/>
        <v>738.63019688999407</v>
      </c>
      <c r="T53" s="54">
        <f t="shared" si="29"/>
        <v>80.880036855694954</v>
      </c>
      <c r="U53" s="56">
        <f t="shared" si="30"/>
        <v>41.27469063715354</v>
      </c>
      <c r="V53" s="109">
        <v>19671000</v>
      </c>
      <c r="W53" s="110">
        <v>1644000</v>
      </c>
    </row>
    <row r="54" spans="1:23" ht="13" customHeight="1" x14ac:dyDescent="0.3">
      <c r="A54" s="53" t="s">
        <v>77</v>
      </c>
      <c r="B54" s="108">
        <v>179378000</v>
      </c>
      <c r="C54" s="108"/>
      <c r="D54" s="108"/>
      <c r="E54" s="108">
        <f t="shared" si="24"/>
        <v>179378000</v>
      </c>
      <c r="F54" s="109">
        <v>179378000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5"/>
        <v>0</v>
      </c>
      <c r="Q54" s="110">
        <f t="shared" si="26"/>
        <v>0</v>
      </c>
      <c r="R54" s="54">
        <f t="shared" si="27"/>
        <v>0</v>
      </c>
      <c r="S54" s="55">
        <f t="shared" si="28"/>
        <v>0</v>
      </c>
      <c r="T54" s="54">
        <f t="shared" si="29"/>
        <v>0</v>
      </c>
      <c r="U54" s="56">
        <f t="shared" si="30"/>
        <v>0</v>
      </c>
      <c r="V54" s="109" t="s">
        <v>1</v>
      </c>
      <c r="W54" s="110" t="s">
        <v>1</v>
      </c>
    </row>
    <row r="55" spans="1:23" ht="13" customHeight="1" x14ac:dyDescent="0.3">
      <c r="A55" s="57" t="s">
        <v>44</v>
      </c>
      <c r="B55" s="111">
        <f>SUM(B44:B54)</f>
        <v>1287662000</v>
      </c>
      <c r="C55" s="111">
        <f>SUM(C44:C54)</f>
        <v>0</v>
      </c>
      <c r="D55" s="111"/>
      <c r="E55" s="111">
        <f t="shared" si="24"/>
        <v>1287662000</v>
      </c>
      <c r="F55" s="112">
        <f t="shared" ref="F55:O55" si="31">SUM(F44:F54)</f>
        <v>1287662000</v>
      </c>
      <c r="G55" s="113">
        <f t="shared" si="31"/>
        <v>879273000</v>
      </c>
      <c r="H55" s="112">
        <f t="shared" si="31"/>
        <v>191184000</v>
      </c>
      <c r="I55" s="113">
        <f t="shared" si="31"/>
        <v>36642292</v>
      </c>
      <c r="J55" s="112">
        <f t="shared" si="31"/>
        <v>175349000</v>
      </c>
      <c r="K55" s="113">
        <f t="shared" si="31"/>
        <v>70380606</v>
      </c>
      <c r="L55" s="112">
        <f t="shared" si="31"/>
        <v>138441000</v>
      </c>
      <c r="M55" s="113">
        <f t="shared" si="31"/>
        <v>9119661</v>
      </c>
      <c r="N55" s="112">
        <f t="shared" si="31"/>
        <v>211085000</v>
      </c>
      <c r="O55" s="113">
        <f t="shared" si="31"/>
        <v>76480231</v>
      </c>
      <c r="P55" s="112">
        <f t="shared" si="25"/>
        <v>716059000</v>
      </c>
      <c r="Q55" s="113">
        <f t="shared" si="26"/>
        <v>192622790</v>
      </c>
      <c r="R55" s="58">
        <f t="shared" si="27"/>
        <v>52.472894590475363</v>
      </c>
      <c r="S55" s="59">
        <f t="shared" si="28"/>
        <v>738.63019688999407</v>
      </c>
      <c r="T55" s="58">
        <f>IF((+$E45+$E47+$E49+$E50+$E53) =0,0,(P55   /(+$E45+$E47+$E49+$E50+$E53) )*100)</f>
        <v>77.472673117141795</v>
      </c>
      <c r="U55" s="60">
        <f>IF((+$E45+$E47+$E49+$E50+$E53) =0,0,(Q55   /(+$E45+$E47+$E49+$E50+$E53) )*100)</f>
        <v>20.840464884292846</v>
      </c>
      <c r="V55" s="112">
        <f>SUM(V44:V54)</f>
        <v>19671000</v>
      </c>
      <c r="W55" s="113">
        <f>SUM(W44:W54)</f>
        <v>1644000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1</v>
      </c>
      <c r="G57" s="110" t="s">
        <v>1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1</v>
      </c>
      <c r="W57" s="110" t="s">
        <v>1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1</v>
      </c>
      <c r="G58" s="110" t="s">
        <v>1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1</v>
      </c>
      <c r="W58" s="110" t="s">
        <v>1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1</v>
      </c>
      <c r="G59" s="110" t="s">
        <v>1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1</v>
      </c>
      <c r="W59" s="110" t="s">
        <v>1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1</v>
      </c>
      <c r="G60" s="110" t="s">
        <v>1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1</v>
      </c>
      <c r="W60" s="110" t="s">
        <v>1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1</v>
      </c>
      <c r="G61" s="119" t="s">
        <v>1</v>
      </c>
      <c r="H61" s="118">
        <f t="shared" ref="H61:O61" si="32">SUM(H57:H60)</f>
        <v>0</v>
      </c>
      <c r="I61" s="119">
        <f t="shared" si="32"/>
        <v>0</v>
      </c>
      <c r="J61" s="118">
        <f t="shared" si="32"/>
        <v>0</v>
      </c>
      <c r="K61" s="119">
        <f t="shared" si="32"/>
        <v>0</v>
      </c>
      <c r="L61" s="118">
        <f t="shared" si="32"/>
        <v>0</v>
      </c>
      <c r="M61" s="119">
        <f t="shared" si="32"/>
        <v>0</v>
      </c>
      <c r="N61" s="118">
        <f t="shared" si="32"/>
        <v>0</v>
      </c>
      <c r="O61" s="119">
        <f t="shared" si="32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1</v>
      </c>
      <c r="W61" s="119" t="s">
        <v>1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3">$B63      +$C63      +$D63</f>
        <v>0</v>
      </c>
      <c r="F63" s="109" t="s">
        <v>1</v>
      </c>
      <c r="G63" s="110" t="s">
        <v>1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4">$H63      +$J63      +$L63      +$N63</f>
        <v>0</v>
      </c>
      <c r="Q63" s="110">
        <f t="shared" ref="Q63:Q69" si="35">$I63      +$K63      +$M63      +$O63</f>
        <v>0</v>
      </c>
      <c r="R63" s="54">
        <f t="shared" ref="R63:R69" si="36">IF(($L63      =0),0,((($N63      -$L63      )/$L63      )*100))</f>
        <v>0</v>
      </c>
      <c r="S63" s="55">
        <f t="shared" ref="S63:S69" si="37">IF(($M63      =0),0,((($O63      -$M63      )/$M63      )*100))</f>
        <v>0</v>
      </c>
      <c r="T63" s="54">
        <f>IF(($E63      =0),0,(($P63      /$E63      )*100))</f>
        <v>0</v>
      </c>
      <c r="U63" s="56">
        <f>IF(($E63      =0),0,(($Q63      /$E63      )*100))</f>
        <v>0</v>
      </c>
      <c r="V63" s="109" t="s">
        <v>1</v>
      </c>
      <c r="W63" s="110" t="s">
        <v>1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3"/>
        <v>0</v>
      </c>
      <c r="F64" s="109" t="s">
        <v>1</v>
      </c>
      <c r="G64" s="110" t="s">
        <v>1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4"/>
        <v>0</v>
      </c>
      <c r="Q64" s="110">
        <f t="shared" si="35"/>
        <v>0</v>
      </c>
      <c r="R64" s="54">
        <f t="shared" si="36"/>
        <v>0</v>
      </c>
      <c r="S64" s="55">
        <f t="shared" si="37"/>
        <v>0</v>
      </c>
      <c r="T64" s="54">
        <f>IF(($E64      =0),0,(($P64      /$E64      )*100))</f>
        <v>0</v>
      </c>
      <c r="U64" s="56">
        <f>IF(($E64      =0),0,(($Q64      /$E64      )*100))</f>
        <v>0</v>
      </c>
      <c r="V64" s="109" t="s">
        <v>1</v>
      </c>
      <c r="W64" s="110" t="s">
        <v>1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3"/>
        <v>0</v>
      </c>
      <c r="F65" s="109" t="s">
        <v>1</v>
      </c>
      <c r="G65" s="110" t="s">
        <v>1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4"/>
        <v>0</v>
      </c>
      <c r="Q65" s="110">
        <f t="shared" si="35"/>
        <v>0</v>
      </c>
      <c r="R65" s="54">
        <f t="shared" si="36"/>
        <v>0</v>
      </c>
      <c r="S65" s="55">
        <f t="shared" si="37"/>
        <v>0</v>
      </c>
      <c r="T65" s="54">
        <f>IF(($E65      =0),0,(($P65      /$E65      )*100))</f>
        <v>0</v>
      </c>
      <c r="U65" s="56">
        <f>IF(($E65      =0),0,(($Q65      /$E65      )*100))</f>
        <v>0</v>
      </c>
      <c r="V65" s="109" t="s">
        <v>1</v>
      </c>
      <c r="W65" s="110" t="s">
        <v>1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3"/>
        <v>0</v>
      </c>
      <c r="F66" s="109" t="s">
        <v>1</v>
      </c>
      <c r="G66" s="110" t="s">
        <v>1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4"/>
        <v>0</v>
      </c>
      <c r="Q66" s="110">
        <f t="shared" si="35"/>
        <v>0</v>
      </c>
      <c r="R66" s="54">
        <f t="shared" si="36"/>
        <v>0</v>
      </c>
      <c r="S66" s="55">
        <f t="shared" si="37"/>
        <v>0</v>
      </c>
      <c r="T66" s="54">
        <f>IF(($E66      =0),0,(($P66      /$E66      )*100))</f>
        <v>0</v>
      </c>
      <c r="U66" s="56">
        <f>IF(($E66      =0),0,(($Q66      /$E66      )*100))</f>
        <v>0</v>
      </c>
      <c r="V66" s="109" t="s">
        <v>1</v>
      </c>
      <c r="W66" s="110" t="s">
        <v>1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3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4"/>
        <v>0</v>
      </c>
      <c r="Q67" s="110">
        <f t="shared" si="35"/>
        <v>0</v>
      </c>
      <c r="R67" s="54">
        <f t="shared" si="36"/>
        <v>0</v>
      </c>
      <c r="S67" s="55">
        <f t="shared" si="37"/>
        <v>0</v>
      </c>
      <c r="T67" s="54">
        <f>IF(($E67      =0),0,(($P67      /$E67      )*100))</f>
        <v>0</v>
      </c>
      <c r="U67" s="56">
        <f>IF(($E67      =0),0,(($Q67      /$E67      )*100))</f>
        <v>0</v>
      </c>
      <c r="V67" s="109" t="s">
        <v>1</v>
      </c>
      <c r="W67" s="110" t="s">
        <v>1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3"/>
        <v>0</v>
      </c>
      <c r="F68" s="112">
        <f t="shared" ref="F68:O68" si="38">SUM(F63:F67)</f>
        <v>0</v>
      </c>
      <c r="G68" s="113">
        <f t="shared" si="38"/>
        <v>0</v>
      </c>
      <c r="H68" s="112">
        <f t="shared" si="38"/>
        <v>0</v>
      </c>
      <c r="I68" s="113">
        <f t="shared" si="38"/>
        <v>0</v>
      </c>
      <c r="J68" s="112">
        <f t="shared" si="38"/>
        <v>0</v>
      </c>
      <c r="K68" s="113">
        <f t="shared" si="38"/>
        <v>0</v>
      </c>
      <c r="L68" s="112">
        <f t="shared" si="38"/>
        <v>0</v>
      </c>
      <c r="M68" s="113">
        <f t="shared" si="38"/>
        <v>0</v>
      </c>
      <c r="N68" s="112">
        <f t="shared" si="38"/>
        <v>0</v>
      </c>
      <c r="O68" s="113">
        <f t="shared" si="38"/>
        <v>0</v>
      </c>
      <c r="P68" s="112">
        <f t="shared" si="34"/>
        <v>0</v>
      </c>
      <c r="Q68" s="113">
        <f t="shared" si="35"/>
        <v>0</v>
      </c>
      <c r="R68" s="58">
        <f t="shared" si="36"/>
        <v>0</v>
      </c>
      <c r="S68" s="59">
        <f t="shared" si="37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1</v>
      </c>
      <c r="W68" s="113" t="s">
        <v>1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2198986000</v>
      </c>
      <c r="C69" s="120">
        <f>SUM(C9:C16,C19:C25,C28:C31,C34,C37:C41,C44:C54,C57:C60,C63:C67)</f>
        <v>67998000</v>
      </c>
      <c r="D69" s="120"/>
      <c r="E69" s="120">
        <f t="shared" si="33"/>
        <v>2266984000</v>
      </c>
      <c r="F69" s="121">
        <f t="shared" ref="F69:O69" si="39">SUM(F9:F16,F19:F25,F28:F31,F34,F37:F41,F44:F54,F57:F60,F63:F67)</f>
        <v>2266984000</v>
      </c>
      <c r="G69" s="122">
        <f t="shared" si="39"/>
        <v>1503119000</v>
      </c>
      <c r="H69" s="121">
        <f t="shared" si="39"/>
        <v>289427000</v>
      </c>
      <c r="I69" s="122">
        <f t="shared" si="39"/>
        <v>103319781</v>
      </c>
      <c r="J69" s="121">
        <f t="shared" si="39"/>
        <v>381988000</v>
      </c>
      <c r="K69" s="122">
        <f t="shared" si="39"/>
        <v>137859171</v>
      </c>
      <c r="L69" s="121">
        <f t="shared" si="39"/>
        <v>229658000</v>
      </c>
      <c r="M69" s="122">
        <f t="shared" si="39"/>
        <v>36818585</v>
      </c>
      <c r="N69" s="121">
        <f t="shared" si="39"/>
        <v>262342000</v>
      </c>
      <c r="O69" s="122">
        <f t="shared" si="39"/>
        <v>359509304</v>
      </c>
      <c r="P69" s="121">
        <f t="shared" si="34"/>
        <v>1163415000</v>
      </c>
      <c r="Q69" s="122">
        <f t="shared" si="35"/>
        <v>637506841</v>
      </c>
      <c r="R69" s="67">
        <f t="shared" si="36"/>
        <v>14.231596547910371</v>
      </c>
      <c r="S69" s="68">
        <f t="shared" si="37"/>
        <v>876.4343306512186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73.892437523460259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40.490224399179155</v>
      </c>
      <c r="V69" s="121">
        <f>SUM(V9:V16,V19:V25,V28:V31,V34,V37:V41,V44:V54,V57:V60,V63:V67)</f>
        <v>23331000</v>
      </c>
      <c r="W69" s="122">
        <f>SUM(W9:W16,W19:W25,W28:W31,W34,W37:W41,W44:W54,W57:W60,W63:W67)</f>
        <v>1644000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2190727000</v>
      </c>
      <c r="C71" s="108"/>
      <c r="D71" s="108"/>
      <c r="E71" s="108">
        <f>$B71      +$C71      +$D71</f>
        <v>2190727000</v>
      </c>
      <c r="F71" s="109">
        <v>2190727000</v>
      </c>
      <c r="G71" s="110">
        <v>2031879000</v>
      </c>
      <c r="H71" s="109">
        <v>444189000</v>
      </c>
      <c r="I71" s="110">
        <v>231821536</v>
      </c>
      <c r="J71" s="109">
        <v>659030000</v>
      </c>
      <c r="K71" s="110">
        <v>412931655</v>
      </c>
      <c r="L71" s="109">
        <v>288574000</v>
      </c>
      <c r="M71" s="110">
        <v>82234009</v>
      </c>
      <c r="N71" s="109">
        <v>440161000</v>
      </c>
      <c r="O71" s="110">
        <v>562497806</v>
      </c>
      <c r="P71" s="109">
        <f>$H71      +$J71      +$L71      +$N71</f>
        <v>1831954000</v>
      </c>
      <c r="Q71" s="110">
        <f>$I71      +$K71      +$M71      +$O71</f>
        <v>1289485006</v>
      </c>
      <c r="R71" s="54">
        <f>IF(($L71      =0),0,((($N71      -$L71      )/$L71      )*100))</f>
        <v>52.52968042859024</v>
      </c>
      <c r="S71" s="55">
        <f>IF(($M71      =0),0,((($O71      -$M71      )/$M71      )*100))</f>
        <v>584.02089699895328</v>
      </c>
      <c r="T71" s="54">
        <f>IF(($E71      =0),0,(($P71      /$E71      )*100))</f>
        <v>83.623107762856804</v>
      </c>
      <c r="U71" s="56">
        <f>IF(($E71      =0),0,(($Q71      /$E71      )*100))</f>
        <v>58.861054161472424</v>
      </c>
      <c r="V71" s="109">
        <v>23518000</v>
      </c>
      <c r="W71" s="110">
        <v>5091000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1</v>
      </c>
      <c r="W72" s="110" t="s">
        <v>1</v>
      </c>
    </row>
    <row r="73" spans="1:23" ht="13" customHeight="1" x14ac:dyDescent="0.3">
      <c r="A73" s="62" t="s">
        <v>44</v>
      </c>
      <c r="B73" s="117">
        <f>SUM(B71:B72)</f>
        <v>2190727000</v>
      </c>
      <c r="C73" s="117">
        <f>SUM(C71:C72)</f>
        <v>0</v>
      </c>
      <c r="D73" s="117"/>
      <c r="E73" s="117">
        <f>$B73      +$C73      +$D73</f>
        <v>2190727000</v>
      </c>
      <c r="F73" s="118">
        <f t="shared" ref="F73:O73" si="40">SUM(F71:F72)</f>
        <v>2190727000</v>
      </c>
      <c r="G73" s="119">
        <f t="shared" si="40"/>
        <v>2031879000</v>
      </c>
      <c r="H73" s="118">
        <f t="shared" si="40"/>
        <v>444189000</v>
      </c>
      <c r="I73" s="119">
        <f t="shared" si="40"/>
        <v>231821536</v>
      </c>
      <c r="J73" s="118">
        <f t="shared" si="40"/>
        <v>659030000</v>
      </c>
      <c r="K73" s="119">
        <f t="shared" si="40"/>
        <v>412931655</v>
      </c>
      <c r="L73" s="118">
        <f t="shared" si="40"/>
        <v>288574000</v>
      </c>
      <c r="M73" s="119">
        <f t="shared" si="40"/>
        <v>82234009</v>
      </c>
      <c r="N73" s="118">
        <f t="shared" si="40"/>
        <v>440161000</v>
      </c>
      <c r="O73" s="119">
        <f t="shared" si="40"/>
        <v>562497806</v>
      </c>
      <c r="P73" s="118">
        <f>$H73      +$J73      +$L73      +$N73</f>
        <v>1831954000</v>
      </c>
      <c r="Q73" s="119">
        <f>$I73      +$K73      +$M73      +$O73</f>
        <v>1289485006</v>
      </c>
      <c r="R73" s="63">
        <f>IF(($L73      =0),0,((($N73      -$L73      )/$L73      )*100))</f>
        <v>52.52968042859024</v>
      </c>
      <c r="S73" s="64">
        <f>IF(($M73      =0),0,((($O73      -$M73      )/$M73      )*100))</f>
        <v>584.02089699895328</v>
      </c>
      <c r="T73" s="63">
        <f>IF(($E71      =0),0,(($P71      /$E71      )*100))</f>
        <v>83.623107762856804</v>
      </c>
      <c r="U73" s="65">
        <f>IF($E71   =0,0,($Q71   /$E71 )*100)</f>
        <v>58.861054161472424</v>
      </c>
      <c r="V73" s="118">
        <f>SUM(V71:V72)</f>
        <v>23518000</v>
      </c>
      <c r="W73" s="119">
        <f>SUM(W71:W72)</f>
        <v>5091000</v>
      </c>
    </row>
    <row r="74" spans="1:23" ht="13" customHeight="1" x14ac:dyDescent="0.3">
      <c r="A74" s="66" t="s">
        <v>89</v>
      </c>
      <c r="B74" s="120">
        <f>SUM(B71:B72)</f>
        <v>2190727000</v>
      </c>
      <c r="C74" s="120">
        <f>SUM(C71:C72)</f>
        <v>0</v>
      </c>
      <c r="D74" s="120"/>
      <c r="E74" s="120">
        <f>$B74      +$C74      +$D74</f>
        <v>2190727000</v>
      </c>
      <c r="F74" s="121">
        <f t="shared" ref="F74:O74" si="41">SUM(F71:F72)</f>
        <v>2190727000</v>
      </c>
      <c r="G74" s="122">
        <f t="shared" si="41"/>
        <v>2031879000</v>
      </c>
      <c r="H74" s="121">
        <f t="shared" si="41"/>
        <v>444189000</v>
      </c>
      <c r="I74" s="122">
        <f t="shared" si="41"/>
        <v>231821536</v>
      </c>
      <c r="J74" s="121">
        <f t="shared" si="41"/>
        <v>659030000</v>
      </c>
      <c r="K74" s="122">
        <f t="shared" si="41"/>
        <v>412931655</v>
      </c>
      <c r="L74" s="121">
        <f t="shared" si="41"/>
        <v>288574000</v>
      </c>
      <c r="M74" s="122">
        <f t="shared" si="41"/>
        <v>82234009</v>
      </c>
      <c r="N74" s="121">
        <f t="shared" si="41"/>
        <v>440161000</v>
      </c>
      <c r="O74" s="122">
        <f t="shared" si="41"/>
        <v>562497806</v>
      </c>
      <c r="P74" s="121">
        <f>$H74      +$J74      +$L74      +$N74</f>
        <v>1831954000</v>
      </c>
      <c r="Q74" s="122">
        <f>$I74      +$K74      +$M74      +$O74</f>
        <v>1289485006</v>
      </c>
      <c r="R74" s="67">
        <f>IF(($L74      =0),0,((($N74      -$L74      )/$L74      )*100))</f>
        <v>52.52968042859024</v>
      </c>
      <c r="S74" s="68">
        <f>IF(($M74      =0),0,((($O74      -$M74      )/$M74      )*100))</f>
        <v>584.02089699895328</v>
      </c>
      <c r="T74" s="67">
        <f>IF(($E71      =0),0,(($P71      /$E71      )*100))</f>
        <v>83.623107762856804</v>
      </c>
      <c r="U74" s="71">
        <f>IF($E71   =0,0,($Q71   /$E71 )*100)</f>
        <v>58.861054161472424</v>
      </c>
      <c r="V74" s="121">
        <f>SUM(V71:V72)</f>
        <v>23518000</v>
      </c>
      <c r="W74" s="122">
        <f>SUM(W71:W72)</f>
        <v>5091000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4389713000</v>
      </c>
      <c r="C75" s="120">
        <f>SUM(C9:C16,C19:C25,C28:C31,C34,C37:C41,C44:C54,C57:C60,C63:C67,C71:C72)</f>
        <v>67998000</v>
      </c>
      <c r="D75" s="120"/>
      <c r="E75" s="120">
        <f>$B75      +$C75      +$D75</f>
        <v>4457711000</v>
      </c>
      <c r="F75" s="121">
        <f t="shared" ref="F75:O75" si="42">SUM(F9:F16,F19:F25,F28:F31,F34,F37:F41,F44:F54,F57:F60,F63:F67,F71:F72)</f>
        <v>4457711000</v>
      </c>
      <c r="G75" s="122">
        <f t="shared" si="42"/>
        <v>3534998000</v>
      </c>
      <c r="H75" s="121">
        <f t="shared" si="42"/>
        <v>733616000</v>
      </c>
      <c r="I75" s="122">
        <f t="shared" si="42"/>
        <v>335141317</v>
      </c>
      <c r="J75" s="121">
        <f t="shared" si="42"/>
        <v>1041018000</v>
      </c>
      <c r="K75" s="122">
        <f t="shared" si="42"/>
        <v>550790826</v>
      </c>
      <c r="L75" s="121">
        <f t="shared" si="42"/>
        <v>518232000</v>
      </c>
      <c r="M75" s="122">
        <f t="shared" si="42"/>
        <v>119052594</v>
      </c>
      <c r="N75" s="121">
        <f t="shared" si="42"/>
        <v>702503000</v>
      </c>
      <c r="O75" s="122">
        <f t="shared" si="42"/>
        <v>922007110</v>
      </c>
      <c r="P75" s="121">
        <f>$H75      +$J75      +$L75      +$N75</f>
        <v>2995369000</v>
      </c>
      <c r="Q75" s="122">
        <f>$I75      +$K75      +$M75      +$O75</f>
        <v>1926991847</v>
      </c>
      <c r="R75" s="67">
        <f>IF(($L75      =0),0,((($N75      -$L75      )/$L75      )*100))</f>
        <v>35.557626700010807</v>
      </c>
      <c r="S75" s="68">
        <f>IF(($M75      =0),0,((($O75      -$M75      )/$M75      )*100))</f>
        <v>674.4536082934909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79.554089851317244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51.179030876995043</v>
      </c>
      <c r="V75" s="121">
        <f>SUM(V9:V16,V19:V25,V28:V31,V34,V37:V41,V44:V54,V57:V60,V63:V67,V71:V72)</f>
        <v>46849000</v>
      </c>
      <c r="W75" s="122">
        <f>SUM(W9:W16,W19:W25,W28:W31,W34,W37:W41,W44:W54,W57:W60,W63:W67,W71:W72)</f>
        <v>6735000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114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115</v>
      </c>
      <c r="B82" s="123">
        <f t="shared" ref="B82:M82" si="43">SUM(B83:B86)</f>
        <v>0</v>
      </c>
      <c r="C82" s="123">
        <f t="shared" si="43"/>
        <v>0</v>
      </c>
      <c r="D82" s="123">
        <f t="shared" si="43"/>
        <v>0</v>
      </c>
      <c r="E82" s="123">
        <f t="shared" si="43"/>
        <v>0</v>
      </c>
      <c r="F82" s="123">
        <f t="shared" si="43"/>
        <v>0</v>
      </c>
      <c r="G82" s="123">
        <f t="shared" si="43"/>
        <v>0</v>
      </c>
      <c r="H82" s="123">
        <f t="shared" si="43"/>
        <v>0</v>
      </c>
      <c r="I82" s="123">
        <f t="shared" si="43"/>
        <v>0</v>
      </c>
      <c r="J82" s="123">
        <f t="shared" si="43"/>
        <v>0</v>
      </c>
      <c r="K82" s="123">
        <f t="shared" si="43"/>
        <v>0</v>
      </c>
      <c r="L82" s="123">
        <f t="shared" si="43"/>
        <v>0</v>
      </c>
      <c r="M82" s="124">
        <f t="shared" si="43"/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116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117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118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119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4">+B88+B89+B90+B91+B92+B93+B94+B95+B96</f>
        <v>0</v>
      </c>
      <c r="C87" s="128">
        <f t="shared" si="44"/>
        <v>0</v>
      </c>
      <c r="D87" s="128">
        <f t="shared" si="44"/>
        <v>0</v>
      </c>
      <c r="E87" s="128">
        <f t="shared" si="44"/>
        <v>0</v>
      </c>
      <c r="F87" s="128" t="e">
        <f t="shared" si="44"/>
        <v>#VALUE!</v>
      </c>
      <c r="G87" s="128" t="e">
        <f t="shared" si="44"/>
        <v>#VALUE!</v>
      </c>
      <c r="H87" s="128">
        <f t="shared" si="44"/>
        <v>0</v>
      </c>
      <c r="I87" s="128">
        <f t="shared" si="44"/>
        <v>0</v>
      </c>
      <c r="J87" s="128">
        <f t="shared" si="44"/>
        <v>0</v>
      </c>
      <c r="K87" s="128">
        <f t="shared" si="44"/>
        <v>0</v>
      </c>
      <c r="L87" s="128">
        <f t="shared" si="44"/>
        <v>0</v>
      </c>
      <c r="M87" s="128">
        <f t="shared" si="44"/>
        <v>0</v>
      </c>
      <c r="N87" s="128">
        <f t="shared" si="44"/>
        <v>0</v>
      </c>
      <c r="O87" s="128">
        <f t="shared" si="44"/>
        <v>0</v>
      </c>
      <c r="P87" s="128">
        <f t="shared" si="44"/>
        <v>0</v>
      </c>
      <c r="Q87" s="129">
        <f t="shared" si="44"/>
        <v>0</v>
      </c>
      <c r="R87" s="94">
        <f t="shared" si="44"/>
        <v>0</v>
      </c>
      <c r="S87" s="94">
        <f t="shared" si="44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5">$B88      +$C88      +$D88</f>
        <v>0</v>
      </c>
      <c r="F88" s="130" t="s">
        <v>1</v>
      </c>
      <c r="G88" s="130" t="s">
        <v>1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46">$H88      +$J88      +$L88      +$N88</f>
        <v>0</v>
      </c>
      <c r="Q88" s="130">
        <f t="shared" ref="Q88:Q96" si="47">$I88      +$K88      +$M88      +$O88</f>
        <v>0</v>
      </c>
      <c r="R88" s="98">
        <f t="shared" ref="R88:R96" si="48">IF(($L88      =0),0,((($N88      -$L88      )/$L88      )*100))</f>
        <v>0</v>
      </c>
      <c r="S88" s="98">
        <f t="shared" ref="S88:S96" si="49">IF(($M88      =0),0,((($O88      -$M88      )/$M88      )*100))</f>
        <v>0</v>
      </c>
      <c r="T88" s="98">
        <f t="shared" ref="T88:T96" si="50">IF(($E88      =0),0,(($P88      /$E88      )*100))</f>
        <v>0</v>
      </c>
      <c r="U88" s="99">
        <f t="shared" ref="U88:U96" si="51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5"/>
        <v>0</v>
      </c>
      <c r="F89" s="108" t="s">
        <v>1</v>
      </c>
      <c r="G89" s="108" t="s">
        <v>1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46"/>
        <v>0</v>
      </c>
      <c r="Q89" s="108">
        <f t="shared" si="47"/>
        <v>0</v>
      </c>
      <c r="R89" s="98">
        <f t="shared" si="48"/>
        <v>0</v>
      </c>
      <c r="S89" s="98">
        <f t="shared" si="49"/>
        <v>0</v>
      </c>
      <c r="T89" s="98">
        <f t="shared" si="50"/>
        <v>0</v>
      </c>
      <c r="U89" s="99">
        <f t="shared" si="51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5"/>
        <v>0</v>
      </c>
      <c r="F90" s="108" t="s">
        <v>1</v>
      </c>
      <c r="G90" s="108" t="s">
        <v>1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46"/>
        <v>0</v>
      </c>
      <c r="Q90" s="108">
        <f t="shared" si="47"/>
        <v>0</v>
      </c>
      <c r="R90" s="98">
        <f t="shared" si="48"/>
        <v>0</v>
      </c>
      <c r="S90" s="98">
        <f t="shared" si="49"/>
        <v>0</v>
      </c>
      <c r="T90" s="98">
        <f t="shared" si="50"/>
        <v>0</v>
      </c>
      <c r="U90" s="99">
        <f t="shared" si="51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5"/>
        <v>0</v>
      </c>
      <c r="F91" s="108" t="s">
        <v>1</v>
      </c>
      <c r="G91" s="108" t="s">
        <v>1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46"/>
        <v>0</v>
      </c>
      <c r="Q91" s="108">
        <f t="shared" si="47"/>
        <v>0</v>
      </c>
      <c r="R91" s="98">
        <f t="shared" si="48"/>
        <v>0</v>
      </c>
      <c r="S91" s="98">
        <f t="shared" si="49"/>
        <v>0</v>
      </c>
      <c r="T91" s="98">
        <f t="shared" si="50"/>
        <v>0</v>
      </c>
      <c r="U91" s="99">
        <f t="shared" si="51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5"/>
        <v>0</v>
      </c>
      <c r="F92" s="108" t="s">
        <v>1</v>
      </c>
      <c r="G92" s="108" t="s">
        <v>1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46"/>
        <v>0</v>
      </c>
      <c r="Q92" s="108">
        <f t="shared" si="47"/>
        <v>0</v>
      </c>
      <c r="R92" s="98">
        <f t="shared" si="48"/>
        <v>0</v>
      </c>
      <c r="S92" s="98">
        <f t="shared" si="49"/>
        <v>0</v>
      </c>
      <c r="T92" s="98">
        <f t="shared" si="50"/>
        <v>0</v>
      </c>
      <c r="U92" s="99">
        <f t="shared" si="51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5"/>
        <v>0</v>
      </c>
      <c r="F93" s="108" t="s">
        <v>1</v>
      </c>
      <c r="G93" s="108" t="s">
        <v>1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46"/>
        <v>0</v>
      </c>
      <c r="Q93" s="108">
        <f t="shared" si="47"/>
        <v>0</v>
      </c>
      <c r="R93" s="98">
        <f t="shared" si="48"/>
        <v>0</v>
      </c>
      <c r="S93" s="98">
        <f t="shared" si="49"/>
        <v>0</v>
      </c>
      <c r="T93" s="98">
        <f t="shared" si="50"/>
        <v>0</v>
      </c>
      <c r="U93" s="99">
        <f t="shared" si="51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5"/>
        <v>0</v>
      </c>
      <c r="F94" s="108" t="s">
        <v>1</v>
      </c>
      <c r="G94" s="108" t="s">
        <v>1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46"/>
        <v>0</v>
      </c>
      <c r="Q94" s="108">
        <f t="shared" si="47"/>
        <v>0</v>
      </c>
      <c r="R94" s="98">
        <f t="shared" si="48"/>
        <v>0</v>
      </c>
      <c r="S94" s="98">
        <f t="shared" si="49"/>
        <v>0</v>
      </c>
      <c r="T94" s="98">
        <f t="shared" si="50"/>
        <v>0</v>
      </c>
      <c r="U94" s="99">
        <f t="shared" si="51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5"/>
        <v>0</v>
      </c>
      <c r="F95" s="108" t="s">
        <v>1</v>
      </c>
      <c r="G95" s="108" t="s">
        <v>1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46"/>
        <v>0</v>
      </c>
      <c r="Q95" s="108">
        <f t="shared" si="47"/>
        <v>0</v>
      </c>
      <c r="R95" s="98">
        <f t="shared" si="48"/>
        <v>0</v>
      </c>
      <c r="S95" s="98">
        <f t="shared" si="49"/>
        <v>0</v>
      </c>
      <c r="T95" s="98">
        <f t="shared" si="50"/>
        <v>0</v>
      </c>
      <c r="U95" s="99">
        <f t="shared" si="51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5"/>
        <v>0</v>
      </c>
      <c r="F96" s="131" t="s">
        <v>1</v>
      </c>
      <c r="G96" s="131" t="s">
        <v>1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46"/>
        <v>0</v>
      </c>
      <c r="Q96" s="131">
        <f t="shared" si="47"/>
        <v>0</v>
      </c>
      <c r="R96" s="104">
        <f t="shared" si="48"/>
        <v>0</v>
      </c>
      <c r="S96" s="104">
        <f t="shared" si="49"/>
        <v>0</v>
      </c>
      <c r="T96" s="104">
        <f t="shared" si="50"/>
        <v>0</v>
      </c>
      <c r="U96" s="105">
        <f t="shared" si="51"/>
        <v>0</v>
      </c>
      <c r="V96" s="106"/>
      <c r="W96" s="107"/>
    </row>
    <row r="97" spans="1:23" ht="21" hidden="1" x14ac:dyDescent="0.25">
      <c r="A97" s="18" t="s">
        <v>120</v>
      </c>
      <c r="B97" s="132">
        <f t="shared" ref="B97:M97" si="52">SUM(B98:B112)</f>
        <v>0</v>
      </c>
      <c r="C97" s="132">
        <f t="shared" si="52"/>
        <v>0</v>
      </c>
      <c r="D97" s="132">
        <f t="shared" si="52"/>
        <v>0</v>
      </c>
      <c r="E97" s="132">
        <f t="shared" si="52"/>
        <v>0</v>
      </c>
      <c r="F97" s="132">
        <f t="shared" si="52"/>
        <v>0</v>
      </c>
      <c r="G97" s="132">
        <f t="shared" si="52"/>
        <v>0</v>
      </c>
      <c r="H97" s="132">
        <f t="shared" si="52"/>
        <v>0</v>
      </c>
      <c r="I97" s="132">
        <f t="shared" si="52"/>
        <v>0</v>
      </c>
      <c r="J97" s="132">
        <f t="shared" si="52"/>
        <v>0</v>
      </c>
      <c r="K97" s="132">
        <f t="shared" si="52"/>
        <v>0</v>
      </c>
      <c r="L97" s="132">
        <f t="shared" si="52"/>
        <v>0</v>
      </c>
      <c r="M97" s="133">
        <f t="shared" si="52"/>
        <v>0</v>
      </c>
      <c r="N97" s="132"/>
      <c r="O97" s="133"/>
      <c r="P97" s="132"/>
      <c r="Q97" s="133"/>
      <c r="R97" s="19" t="str">
        <f t="shared" ref="R97:R115" si="53">IF(L97=0," ",(N97-L97)/L97)</f>
        <v xml:space="preserve"> </v>
      </c>
      <c r="S97" s="19" t="str">
        <f t="shared" ref="S97:S115" si="54">IF(M97=0," ",(O97-M97)/M97)</f>
        <v xml:space="preserve"> </v>
      </c>
      <c r="T97" s="19" t="str">
        <f t="shared" ref="T97:T115" si="55">IF(E97=0," ",(P97/E97))</f>
        <v xml:space="preserve"> </v>
      </c>
      <c r="U97" s="20" t="str">
        <f t="shared" ref="U97:U115" si="56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 t="shared" ref="E98:E112" si="57"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3"/>
        <v xml:space="preserve"> </v>
      </c>
      <c r="S98" s="22" t="str">
        <f t="shared" si="54"/>
        <v xml:space="preserve"> </v>
      </c>
      <c r="T98" s="22" t="str">
        <f t="shared" si="55"/>
        <v xml:space="preserve"> </v>
      </c>
      <c r="U98" s="23" t="str">
        <f t="shared" si="56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si="57"/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3"/>
        <v xml:space="preserve"> </v>
      </c>
      <c r="S99" s="22" t="str">
        <f t="shared" si="54"/>
        <v xml:space="preserve"> </v>
      </c>
      <c r="T99" s="22" t="str">
        <f t="shared" si="55"/>
        <v xml:space="preserve"> </v>
      </c>
      <c r="U99" s="23" t="str">
        <f t="shared" si="56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57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3"/>
        <v xml:space="preserve"> </v>
      </c>
      <c r="S100" s="22" t="str">
        <f t="shared" si="54"/>
        <v xml:space="preserve"> </v>
      </c>
      <c r="T100" s="22" t="str">
        <f t="shared" si="55"/>
        <v xml:space="preserve"> </v>
      </c>
      <c r="U100" s="23" t="str">
        <f t="shared" si="56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57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3"/>
        <v xml:space="preserve"> </v>
      </c>
      <c r="S101" s="22" t="str">
        <f t="shared" si="54"/>
        <v xml:space="preserve"> </v>
      </c>
      <c r="T101" s="22" t="str">
        <f t="shared" si="55"/>
        <v xml:space="preserve"> </v>
      </c>
      <c r="U101" s="23" t="str">
        <f t="shared" si="56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57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3"/>
        <v xml:space="preserve"> </v>
      </c>
      <c r="S102" s="22" t="str">
        <f t="shared" si="54"/>
        <v xml:space="preserve"> </v>
      </c>
      <c r="T102" s="22" t="str">
        <f t="shared" si="55"/>
        <v xml:space="preserve"> </v>
      </c>
      <c r="U102" s="23" t="str">
        <f t="shared" si="56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57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3"/>
        <v xml:space="preserve"> </v>
      </c>
      <c r="S103" s="22" t="str">
        <f t="shared" si="54"/>
        <v xml:space="preserve"> </v>
      </c>
      <c r="T103" s="22" t="str">
        <f t="shared" si="55"/>
        <v xml:space="preserve"> </v>
      </c>
      <c r="U103" s="23" t="str">
        <f t="shared" si="56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57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3"/>
        <v xml:space="preserve"> </v>
      </c>
      <c r="S104" s="22" t="str">
        <f t="shared" si="54"/>
        <v xml:space="preserve"> </v>
      </c>
      <c r="T104" s="22" t="str">
        <f t="shared" si="55"/>
        <v xml:space="preserve"> </v>
      </c>
      <c r="U104" s="23" t="str">
        <f t="shared" si="56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57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3"/>
        <v xml:space="preserve"> </v>
      </c>
      <c r="S105" s="22" t="str">
        <f t="shared" si="54"/>
        <v xml:space="preserve"> </v>
      </c>
      <c r="T105" s="22" t="str">
        <f t="shared" si="55"/>
        <v xml:space="preserve"> </v>
      </c>
      <c r="U105" s="23" t="str">
        <f t="shared" si="56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57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3"/>
        <v xml:space="preserve"> </v>
      </c>
      <c r="S106" s="22" t="str">
        <f t="shared" si="54"/>
        <v xml:space="preserve"> </v>
      </c>
      <c r="T106" s="22" t="str">
        <f t="shared" si="55"/>
        <v xml:space="preserve"> </v>
      </c>
      <c r="U106" s="23" t="str">
        <f t="shared" si="56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57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3"/>
        <v xml:space="preserve"> </v>
      </c>
      <c r="S107" s="22" t="str">
        <f t="shared" si="54"/>
        <v xml:space="preserve"> </v>
      </c>
      <c r="T107" s="22" t="str">
        <f t="shared" si="55"/>
        <v xml:space="preserve"> </v>
      </c>
      <c r="U107" s="23" t="str">
        <f t="shared" si="56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57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3"/>
        <v xml:space="preserve"> </v>
      </c>
      <c r="S108" s="22" t="str">
        <f t="shared" si="54"/>
        <v xml:space="preserve"> </v>
      </c>
      <c r="T108" s="22" t="str">
        <f t="shared" si="55"/>
        <v xml:space="preserve"> </v>
      </c>
      <c r="U108" s="23" t="str">
        <f t="shared" si="56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57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3"/>
        <v xml:space="preserve"> </v>
      </c>
      <c r="S109" s="22" t="str">
        <f t="shared" si="54"/>
        <v xml:space="preserve"> </v>
      </c>
      <c r="T109" s="22" t="str">
        <f t="shared" si="55"/>
        <v xml:space="preserve"> </v>
      </c>
      <c r="U109" s="23" t="str">
        <f t="shared" si="56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57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3"/>
        <v xml:space="preserve"> </v>
      </c>
      <c r="S110" s="22" t="str">
        <f t="shared" si="54"/>
        <v xml:space="preserve"> </v>
      </c>
      <c r="T110" s="22" t="str">
        <f t="shared" si="55"/>
        <v xml:space="preserve"> </v>
      </c>
      <c r="U110" s="23" t="str">
        <f t="shared" si="56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57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3"/>
        <v xml:space="preserve"> </v>
      </c>
      <c r="S111" s="22" t="str">
        <f t="shared" si="54"/>
        <v xml:space="preserve"> </v>
      </c>
      <c r="T111" s="22" t="str">
        <f t="shared" si="55"/>
        <v xml:space="preserve"> </v>
      </c>
      <c r="U111" s="23" t="str">
        <f t="shared" si="56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57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3"/>
        <v xml:space="preserve"> </v>
      </c>
      <c r="S112" s="22" t="str">
        <f t="shared" si="54"/>
        <v xml:space="preserve"> </v>
      </c>
      <c r="T112" s="22" t="str">
        <f t="shared" si="55"/>
        <v xml:space="preserve"> </v>
      </c>
      <c r="U112" s="23" t="str">
        <f t="shared" si="56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si="53"/>
        <v xml:space="preserve"> </v>
      </c>
      <c r="S113" s="20" t="str">
        <f t="shared" si="54"/>
        <v xml:space="preserve"> </v>
      </c>
      <c r="T113" s="19" t="str">
        <f t="shared" si="55"/>
        <v xml:space="preserve"> </v>
      </c>
      <c r="U113" s="20" t="str">
        <f t="shared" si="56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58">B97+B87</f>
        <v>0</v>
      </c>
      <c r="C114" s="137">
        <f t="shared" si="58"/>
        <v>0</v>
      </c>
      <c r="D114" s="137">
        <f t="shared" si="58"/>
        <v>0</v>
      </c>
      <c r="E114" s="137">
        <f t="shared" si="58"/>
        <v>0</v>
      </c>
      <c r="F114" s="137" t="e">
        <f t="shared" si="58"/>
        <v>#VALUE!</v>
      </c>
      <c r="G114" s="137" t="e">
        <f t="shared" si="58"/>
        <v>#VALUE!</v>
      </c>
      <c r="H114" s="137">
        <f t="shared" si="58"/>
        <v>0</v>
      </c>
      <c r="I114" s="137">
        <f t="shared" si="58"/>
        <v>0</v>
      </c>
      <c r="J114" s="137">
        <f t="shared" si="58"/>
        <v>0</v>
      </c>
      <c r="K114" s="137">
        <f t="shared" si="58"/>
        <v>0</v>
      </c>
      <c r="L114" s="137">
        <f t="shared" si="58"/>
        <v>0</v>
      </c>
      <c r="M114" s="137">
        <f t="shared" si="58"/>
        <v>0</v>
      </c>
      <c r="N114" s="137">
        <f t="shared" si="58"/>
        <v>0</v>
      </c>
      <c r="O114" s="137">
        <f t="shared" si="58"/>
        <v>0</v>
      </c>
      <c r="P114" s="137">
        <f t="shared" si="58"/>
        <v>0</v>
      </c>
      <c r="Q114" s="137">
        <f t="shared" si="58"/>
        <v>0</v>
      </c>
      <c r="R114" s="29" t="str">
        <f t="shared" si="53"/>
        <v xml:space="preserve"> </v>
      </c>
      <c r="S114" s="30" t="str">
        <f t="shared" si="54"/>
        <v xml:space="preserve"> </v>
      </c>
      <c r="T114" s="29" t="str">
        <f t="shared" si="55"/>
        <v xml:space="preserve"> </v>
      </c>
      <c r="U114" s="30" t="str">
        <f t="shared" si="56"/>
        <v xml:space="preserve"> </v>
      </c>
      <c r="V114" s="27"/>
      <c r="W114" s="28"/>
    </row>
    <row r="115" spans="1:23" hidden="1" x14ac:dyDescent="0.25">
      <c r="A115" s="31" t="s">
        <v>121</v>
      </c>
      <c r="B115" s="139">
        <f t="shared" ref="B115:Q115" si="59">B87</f>
        <v>0</v>
      </c>
      <c r="C115" s="139">
        <f t="shared" si="59"/>
        <v>0</v>
      </c>
      <c r="D115" s="139">
        <f t="shared" si="59"/>
        <v>0</v>
      </c>
      <c r="E115" s="139">
        <f t="shared" si="59"/>
        <v>0</v>
      </c>
      <c r="F115" s="139" t="e">
        <f t="shared" si="59"/>
        <v>#VALUE!</v>
      </c>
      <c r="G115" s="139" t="e">
        <f t="shared" si="59"/>
        <v>#VALUE!</v>
      </c>
      <c r="H115" s="139">
        <f t="shared" si="59"/>
        <v>0</v>
      </c>
      <c r="I115" s="139">
        <f t="shared" si="59"/>
        <v>0</v>
      </c>
      <c r="J115" s="139">
        <f t="shared" si="59"/>
        <v>0</v>
      </c>
      <c r="K115" s="139">
        <f t="shared" si="59"/>
        <v>0</v>
      </c>
      <c r="L115" s="139">
        <f t="shared" si="59"/>
        <v>0</v>
      </c>
      <c r="M115" s="139">
        <f t="shared" si="59"/>
        <v>0</v>
      </c>
      <c r="N115" s="139">
        <f t="shared" si="59"/>
        <v>0</v>
      </c>
      <c r="O115" s="139">
        <f t="shared" si="59"/>
        <v>0</v>
      </c>
      <c r="P115" s="139">
        <f t="shared" si="59"/>
        <v>0</v>
      </c>
      <c r="Q115" s="139">
        <f t="shared" si="59"/>
        <v>0</v>
      </c>
      <c r="R115" s="29" t="str">
        <f t="shared" si="53"/>
        <v xml:space="preserve"> </v>
      </c>
      <c r="S115" s="30" t="str">
        <f t="shared" si="54"/>
        <v xml:space="preserve"> </v>
      </c>
      <c r="T115" s="29" t="str">
        <f t="shared" si="55"/>
        <v xml:space="preserve"> </v>
      </c>
      <c r="U115" s="30" t="str">
        <f t="shared" si="56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122</v>
      </c>
    </row>
    <row r="118" spans="1:23" x14ac:dyDescent="0.25">
      <c r="A118" s="35" t="s">
        <v>123</v>
      </c>
    </row>
    <row r="119" spans="1:23" ht="13" x14ac:dyDescent="0.3">
      <c r="A119" s="35" t="s">
        <v>124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125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126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127</v>
      </c>
    </row>
    <row r="124" spans="1:23" ht="13" x14ac:dyDescent="0.3">
      <c r="A124" s="36" t="s">
        <v>93</v>
      </c>
      <c r="G124" s="36" t="s">
        <v>93</v>
      </c>
      <c r="W124" s="36"/>
    </row>
    <row r="125" spans="1:23" ht="13" x14ac:dyDescent="0.3">
      <c r="A125" s="36"/>
      <c r="G125" s="36"/>
      <c r="W125" s="36"/>
    </row>
    <row r="126" spans="1:23" ht="13" x14ac:dyDescent="0.3">
      <c r="A126" s="36" t="s">
        <v>93</v>
      </c>
      <c r="G126" s="36" t="s">
        <v>93</v>
      </c>
      <c r="W126" s="36"/>
    </row>
  </sheetData>
  <sheetProtection algorithmName="SHA-512" hashValue="fCSU78+jRdy778UwLQxfZtgbmlRWQ57uiusMYPl1F4HaC1EdxqGeumUONwtHg25YNAyiMrHgU50GtcpusdAEWQ==" saltValue="GeTu+lKwe2rPiQt1PpSqJA==" spinCount="100000" sheet="1" objects="1" scenarios="1"/>
  <mergeCells count="18"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B8B83-FA17-4BA2-900A-0BD50E519EE6}">
  <sheetPr>
    <pageSetUpPr fitToPage="1"/>
  </sheetPr>
  <dimension ref="A1:W126"/>
  <sheetViews>
    <sheetView showGridLines="0" workbookViewId="0">
      <selection activeCell="B7" sqref="B7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134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1</v>
      </c>
      <c r="G9" s="110" t="s">
        <v>1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1</v>
      </c>
      <c r="W9" s="110" t="s">
        <v>1</v>
      </c>
    </row>
    <row r="10" spans="1:23" ht="13" customHeight="1" x14ac:dyDescent="0.3">
      <c r="A10" s="53" t="s">
        <v>37</v>
      </c>
      <c r="B10" s="108">
        <v>78200000</v>
      </c>
      <c r="C10" s="108"/>
      <c r="D10" s="108"/>
      <c r="E10" s="108">
        <f t="shared" ref="E10:E17" si="0">$B10      +$C10      +$D10</f>
        <v>78200000</v>
      </c>
      <c r="F10" s="109">
        <v>78200000</v>
      </c>
      <c r="G10" s="110">
        <v>78200000</v>
      </c>
      <c r="H10" s="109">
        <v>18102000</v>
      </c>
      <c r="I10" s="110">
        <v>-5910831</v>
      </c>
      <c r="J10" s="109">
        <v>17059000</v>
      </c>
      <c r="K10" s="110">
        <v>17352825</v>
      </c>
      <c r="L10" s="109">
        <v>9971000</v>
      </c>
      <c r="M10" s="110">
        <v>32881388</v>
      </c>
      <c r="N10" s="109">
        <v>9578000</v>
      </c>
      <c r="O10" s="110">
        <v>13325222</v>
      </c>
      <c r="P10" s="109">
        <f t="shared" ref="P10:P17" si="1">$H10      +$J10      +$L10      +$N10</f>
        <v>54710000</v>
      </c>
      <c r="Q10" s="110">
        <f t="shared" ref="Q10:Q17" si="2">$I10      +$K10      +$M10      +$O10</f>
        <v>57648604</v>
      </c>
      <c r="R10" s="54">
        <f t="shared" ref="R10:R17" si="3">IF(($L10      =0),0,((($N10      -$L10      )/$L10      )*100))</f>
        <v>-3.9414301474275395</v>
      </c>
      <c r="S10" s="55">
        <f t="shared" ref="S10:S17" si="4">IF(($M10      =0),0,((($O10      -$M10      )/$M10      )*100))</f>
        <v>-59.474879831715135</v>
      </c>
      <c r="T10" s="54">
        <f t="shared" ref="T10:T16" si="5">IF(($E10      =0),0,(($P10      /$E10      )*100))</f>
        <v>69.961636828644501</v>
      </c>
      <c r="U10" s="56">
        <f t="shared" ref="U10:U16" si="6">IF(($E10      =0),0,(($Q10      /$E10      )*100))</f>
        <v>73.719442455242969</v>
      </c>
      <c r="V10" s="109" t="s">
        <v>1</v>
      </c>
      <c r="W10" s="110" t="s">
        <v>1</v>
      </c>
    </row>
    <row r="11" spans="1:23" ht="13" customHeight="1" x14ac:dyDescent="0.3">
      <c r="A11" s="53" t="s">
        <v>38</v>
      </c>
      <c r="B11" s="108">
        <v>9100000</v>
      </c>
      <c r="C11" s="108"/>
      <c r="D11" s="108"/>
      <c r="E11" s="108">
        <f t="shared" si="0"/>
        <v>9100000</v>
      </c>
      <c r="F11" s="109">
        <v>9100000</v>
      </c>
      <c r="G11" s="110">
        <v>9100000</v>
      </c>
      <c r="H11" s="109">
        <v>2382000</v>
      </c>
      <c r="I11" s="110">
        <v>1607398</v>
      </c>
      <c r="J11" s="109">
        <v>1740000</v>
      </c>
      <c r="K11" s="110">
        <v>1924775</v>
      </c>
      <c r="L11" s="109">
        <v>1608000</v>
      </c>
      <c r="M11" s="110">
        <v>1469691</v>
      </c>
      <c r="N11" s="109">
        <v>2430000</v>
      </c>
      <c r="O11" s="110">
        <v>2931791</v>
      </c>
      <c r="P11" s="109">
        <f t="shared" si="1"/>
        <v>8160000</v>
      </c>
      <c r="Q11" s="110">
        <f t="shared" si="2"/>
        <v>7933655</v>
      </c>
      <c r="R11" s="54">
        <f t="shared" si="3"/>
        <v>51.119402985074622</v>
      </c>
      <c r="S11" s="55">
        <f t="shared" si="4"/>
        <v>99.483496871111001</v>
      </c>
      <c r="T11" s="54">
        <f t="shared" si="5"/>
        <v>89.670329670329679</v>
      </c>
      <c r="U11" s="56">
        <f t="shared" si="6"/>
        <v>87.183021978021984</v>
      </c>
      <c r="V11" s="109" t="s">
        <v>1</v>
      </c>
      <c r="W11" s="110" t="s">
        <v>1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1</v>
      </c>
      <c r="G12" s="110" t="s">
        <v>1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1</v>
      </c>
      <c r="W12" s="110" t="s">
        <v>1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1</v>
      </c>
      <c r="G13" s="110" t="s">
        <v>1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1</v>
      </c>
      <c r="W13" s="110" t="s">
        <v>1</v>
      </c>
    </row>
    <row r="14" spans="1:23" ht="13" customHeight="1" x14ac:dyDescent="0.3">
      <c r="A14" s="53" t="s">
        <v>41</v>
      </c>
      <c r="B14" s="108">
        <v>59455000</v>
      </c>
      <c r="C14" s="108"/>
      <c r="D14" s="108"/>
      <c r="E14" s="108">
        <f t="shared" si="0"/>
        <v>59455000</v>
      </c>
      <c r="F14" s="109">
        <v>59455000</v>
      </c>
      <c r="G14" s="110">
        <v>50752000</v>
      </c>
      <c r="H14" s="109">
        <v>19107000</v>
      </c>
      <c r="I14" s="110">
        <v>12908145</v>
      </c>
      <c r="J14" s="109">
        <v>11176000</v>
      </c>
      <c r="K14" s="110">
        <v>17440245</v>
      </c>
      <c r="L14" s="109">
        <v>3228000</v>
      </c>
      <c r="M14" s="110">
        <v>4914245</v>
      </c>
      <c r="N14" s="109">
        <v>3443000</v>
      </c>
      <c r="O14" s="110">
        <v>8002753</v>
      </c>
      <c r="P14" s="109">
        <f t="shared" si="1"/>
        <v>36954000</v>
      </c>
      <c r="Q14" s="110">
        <f t="shared" si="2"/>
        <v>43265388</v>
      </c>
      <c r="R14" s="54">
        <f t="shared" si="3"/>
        <v>6.6604708798017347</v>
      </c>
      <c r="S14" s="55">
        <f t="shared" si="4"/>
        <v>62.848067200556748</v>
      </c>
      <c r="T14" s="54">
        <f t="shared" si="5"/>
        <v>62.154570683710361</v>
      </c>
      <c r="U14" s="56">
        <f t="shared" si="6"/>
        <v>72.769973929862914</v>
      </c>
      <c r="V14" s="109">
        <v>17868000</v>
      </c>
      <c r="W14" s="110" t="s">
        <v>1</v>
      </c>
    </row>
    <row r="15" spans="1:23" ht="13" customHeight="1" x14ac:dyDescent="0.3">
      <c r="A15" s="53" t="s">
        <v>42</v>
      </c>
      <c r="B15" s="108">
        <v>4000000</v>
      </c>
      <c r="C15" s="108"/>
      <c r="D15" s="108"/>
      <c r="E15" s="108">
        <f t="shared" si="0"/>
        <v>4000000</v>
      </c>
      <c r="F15" s="109">
        <v>4000000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1</v>
      </c>
      <c r="W15" s="110" t="s">
        <v>1</v>
      </c>
    </row>
    <row r="16" spans="1:23" ht="13" customHeight="1" x14ac:dyDescent="0.3">
      <c r="A16" s="53" t="s">
        <v>43</v>
      </c>
      <c r="B16" s="108">
        <v>92000000</v>
      </c>
      <c r="C16" s="108">
        <v>1000000</v>
      </c>
      <c r="D16" s="108"/>
      <c r="E16" s="108">
        <f t="shared" si="0"/>
        <v>93000000</v>
      </c>
      <c r="F16" s="109">
        <v>93000000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1</v>
      </c>
      <c r="W16" s="110" t="s">
        <v>1</v>
      </c>
    </row>
    <row r="17" spans="1:23" ht="13" customHeight="1" x14ac:dyDescent="0.3">
      <c r="A17" s="57" t="s">
        <v>44</v>
      </c>
      <c r="B17" s="111">
        <f>SUM(B9:B16)</f>
        <v>242755000</v>
      </c>
      <c r="C17" s="111">
        <f>SUM(C9:C16)</f>
        <v>1000000</v>
      </c>
      <c r="D17" s="111"/>
      <c r="E17" s="111">
        <f t="shared" si="0"/>
        <v>243755000</v>
      </c>
      <c r="F17" s="112">
        <f t="shared" ref="F17:O17" si="7">SUM(F9:F16)</f>
        <v>243755000</v>
      </c>
      <c r="G17" s="113">
        <f t="shared" si="7"/>
        <v>138052000</v>
      </c>
      <c r="H17" s="112">
        <f t="shared" si="7"/>
        <v>39591000</v>
      </c>
      <c r="I17" s="113">
        <f t="shared" si="7"/>
        <v>8604712</v>
      </c>
      <c r="J17" s="112">
        <f t="shared" si="7"/>
        <v>29975000</v>
      </c>
      <c r="K17" s="113">
        <f t="shared" si="7"/>
        <v>36717845</v>
      </c>
      <c r="L17" s="112">
        <f t="shared" si="7"/>
        <v>14807000</v>
      </c>
      <c r="M17" s="113">
        <f t="shared" si="7"/>
        <v>39265324</v>
      </c>
      <c r="N17" s="112">
        <f t="shared" si="7"/>
        <v>15451000</v>
      </c>
      <c r="O17" s="113">
        <f t="shared" si="7"/>
        <v>24259766</v>
      </c>
      <c r="P17" s="112">
        <f t="shared" si="1"/>
        <v>99824000</v>
      </c>
      <c r="Q17" s="113">
        <f t="shared" si="2"/>
        <v>108847647</v>
      </c>
      <c r="R17" s="58">
        <f t="shared" si="3"/>
        <v>4.3492942527183089</v>
      </c>
      <c r="S17" s="59">
        <f t="shared" si="4"/>
        <v>-38.215800791558472</v>
      </c>
      <c r="T17" s="58">
        <f>IF((SUM($E9:$E14))=0,0,(P17/(SUM($E9:$E14))*100))</f>
        <v>68.020851078327823</v>
      </c>
      <c r="U17" s="60">
        <f>IF((SUM($E9:$E14))=0,0,(Q17/(SUM($E9:$E14))*100))</f>
        <v>74.16963442472148</v>
      </c>
      <c r="V17" s="112">
        <f>SUM(V9:V16)</f>
        <v>17868000</v>
      </c>
      <c r="W17" s="113" t="s">
        <v>1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78371000</v>
      </c>
      <c r="C19" s="108"/>
      <c r="D19" s="108"/>
      <c r="E19" s="108">
        <f t="shared" ref="E19:E26" si="8">$B19      +$C19      +$D19</f>
        <v>78371000</v>
      </c>
      <c r="F19" s="109">
        <v>78371000</v>
      </c>
      <c r="G19" s="110">
        <v>78371000</v>
      </c>
      <c r="H19" s="109">
        <v>12454000</v>
      </c>
      <c r="I19" s="110">
        <v>12401550</v>
      </c>
      <c r="J19" s="109">
        <v>23693000</v>
      </c>
      <c r="K19" s="110">
        <v>27548750</v>
      </c>
      <c r="L19" s="109">
        <v>10535000</v>
      </c>
      <c r="M19" s="110">
        <v>345814</v>
      </c>
      <c r="N19" s="109">
        <v>23594000</v>
      </c>
      <c r="O19" s="110">
        <v>28273725</v>
      </c>
      <c r="P19" s="109">
        <f t="shared" ref="P19:P26" si="9">$H19      +$J19      +$L19      +$N19</f>
        <v>70276000</v>
      </c>
      <c r="Q19" s="110">
        <f t="shared" ref="Q19:Q26" si="10">$I19      +$K19      +$M19      +$O19</f>
        <v>68569839</v>
      </c>
      <c r="R19" s="54">
        <f t="shared" ref="R19:R26" si="11">IF(($L19      =0),0,((($N19      -$L19      )/$L19      )*100))</f>
        <v>123.95823445657332</v>
      </c>
      <c r="S19" s="55">
        <f t="shared" ref="S19:S26" si="12">IF(($M19      =0),0,((($O19      -$M19      )/$M19      )*100))</f>
        <v>8075.9920072640198</v>
      </c>
      <c r="T19" s="54">
        <f t="shared" ref="T19:T25" si="13">IF(($E19      =0),0,(($P19      /$E19      )*100))</f>
        <v>89.670924193898244</v>
      </c>
      <c r="U19" s="56">
        <f t="shared" ref="U19:U25" si="14">IF(($E19      =0),0,(($Q19      /$E19      )*100))</f>
        <v>87.493893149251633</v>
      </c>
      <c r="V19" s="109">
        <v>535000</v>
      </c>
      <c r="W19" s="110">
        <v>535000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1</v>
      </c>
      <c r="G20" s="110" t="s">
        <v>1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1</v>
      </c>
      <c r="W20" s="110" t="s">
        <v>1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1</v>
      </c>
      <c r="G21" s="110" t="s">
        <v>1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1</v>
      </c>
      <c r="W21" s="110" t="s">
        <v>1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>
        <v>22947000</v>
      </c>
      <c r="W22" s="110" t="s">
        <v>1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1</v>
      </c>
      <c r="W23" s="110" t="s">
        <v>1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1</v>
      </c>
      <c r="G24" s="110" t="s">
        <v>1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1</v>
      </c>
      <c r="W24" s="110" t="s">
        <v>1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1</v>
      </c>
      <c r="G25" s="110" t="s">
        <v>1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1</v>
      </c>
      <c r="W25" s="110" t="s">
        <v>1</v>
      </c>
    </row>
    <row r="26" spans="1:23" ht="13" customHeight="1" x14ac:dyDescent="0.3">
      <c r="A26" s="57" t="s">
        <v>44</v>
      </c>
      <c r="B26" s="111">
        <f>SUM(B19:B25)</f>
        <v>78371000</v>
      </c>
      <c r="C26" s="111">
        <f>SUM(C19:C25)</f>
        <v>0</v>
      </c>
      <c r="D26" s="111"/>
      <c r="E26" s="111">
        <f t="shared" si="8"/>
        <v>78371000</v>
      </c>
      <c r="F26" s="112">
        <f t="shared" ref="F26:O26" si="15">SUM(F19:F25)</f>
        <v>78371000</v>
      </c>
      <c r="G26" s="113">
        <f t="shared" si="15"/>
        <v>78371000</v>
      </c>
      <c r="H26" s="112">
        <f t="shared" si="15"/>
        <v>12454000</v>
      </c>
      <c r="I26" s="113">
        <f t="shared" si="15"/>
        <v>12401550</v>
      </c>
      <c r="J26" s="112">
        <f t="shared" si="15"/>
        <v>23693000</v>
      </c>
      <c r="K26" s="113">
        <f t="shared" si="15"/>
        <v>27548750</v>
      </c>
      <c r="L26" s="112">
        <f t="shared" si="15"/>
        <v>10535000</v>
      </c>
      <c r="M26" s="113">
        <f t="shared" si="15"/>
        <v>345814</v>
      </c>
      <c r="N26" s="112">
        <f t="shared" si="15"/>
        <v>23594000</v>
      </c>
      <c r="O26" s="113">
        <f t="shared" si="15"/>
        <v>28273725</v>
      </c>
      <c r="P26" s="112">
        <f t="shared" si="9"/>
        <v>70276000</v>
      </c>
      <c r="Q26" s="113">
        <f t="shared" si="10"/>
        <v>68569839</v>
      </c>
      <c r="R26" s="58">
        <f t="shared" si="11"/>
        <v>123.95823445657332</v>
      </c>
      <c r="S26" s="59">
        <f t="shared" si="12"/>
        <v>8075.9920072640198</v>
      </c>
      <c r="T26" s="58">
        <f>IF(($E26-$E21-$E25)   =0,0,($P26   /($E26-$E21-$E25)   )*100)</f>
        <v>89.670924193898244</v>
      </c>
      <c r="U26" s="60">
        <f>IF(($E26-$E21-$E25)   =0,0,($Q26   /($E26-$E21-$E25)   )*100)</f>
        <v>87.493893149251633</v>
      </c>
      <c r="V26" s="112">
        <f>SUM(V19:V25)</f>
        <v>23482000</v>
      </c>
      <c r="W26" s="113">
        <f>SUM(W19:W25)</f>
        <v>535000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1</v>
      </c>
      <c r="G28" s="110" t="s">
        <v>1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1</v>
      </c>
      <c r="W28" s="110" t="s">
        <v>1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1</v>
      </c>
      <c r="G29" s="110" t="s">
        <v>1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1</v>
      </c>
      <c r="W29" s="110" t="s">
        <v>1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1</v>
      </c>
      <c r="W30" s="110" t="s">
        <v>1</v>
      </c>
    </row>
    <row r="31" spans="1:23" ht="13" customHeight="1" x14ac:dyDescent="0.3">
      <c r="A31" s="53" t="s">
        <v>57</v>
      </c>
      <c r="B31" s="108">
        <v>15574000</v>
      </c>
      <c r="C31" s="108"/>
      <c r="D31" s="108"/>
      <c r="E31" s="108">
        <f>$B31      +$C31      +$D31</f>
        <v>15574000</v>
      </c>
      <c r="F31" s="109">
        <v>15574000</v>
      </c>
      <c r="G31" s="110">
        <v>15074000</v>
      </c>
      <c r="H31" s="109">
        <v>2687000</v>
      </c>
      <c r="I31" s="110">
        <v>2051505</v>
      </c>
      <c r="J31" s="109">
        <v>5153000</v>
      </c>
      <c r="K31" s="110">
        <v>3543909</v>
      </c>
      <c r="L31" s="109">
        <v>2707000</v>
      </c>
      <c r="M31" s="110">
        <v>2118057</v>
      </c>
      <c r="N31" s="109">
        <v>3196000</v>
      </c>
      <c r="O31" s="110">
        <v>2715008</v>
      </c>
      <c r="P31" s="109">
        <f>$H31      +$J31      +$L31      +$N31</f>
        <v>13743000</v>
      </c>
      <c r="Q31" s="110">
        <f>$I31      +$K31      +$M31      +$O31</f>
        <v>10428479</v>
      </c>
      <c r="R31" s="54">
        <f>IF(($L31      =0),0,((($N31      -$L31      )/$L31      )*100))</f>
        <v>18.064277798300701</v>
      </c>
      <c r="S31" s="55">
        <f>IF(($M31      =0),0,((($O31      -$M31      )/$M31      )*100))</f>
        <v>28.183896845080188</v>
      </c>
      <c r="T31" s="54">
        <f>IF(($E31      =0),0,(($P31      /$E31      )*100))</f>
        <v>88.243225889302678</v>
      </c>
      <c r="U31" s="56">
        <f>IF(($E31      =0),0,(($Q31      /$E31      )*100))</f>
        <v>66.960825735199691</v>
      </c>
      <c r="V31" s="109">
        <v>81000</v>
      </c>
      <c r="W31" s="110" t="s">
        <v>1</v>
      </c>
    </row>
    <row r="32" spans="1:23" ht="13" customHeight="1" x14ac:dyDescent="0.3">
      <c r="A32" s="57" t="s">
        <v>44</v>
      </c>
      <c r="B32" s="111">
        <f>SUM(B28:B31)</f>
        <v>15574000</v>
      </c>
      <c r="C32" s="111">
        <f>SUM(C28:C31)</f>
        <v>0</v>
      </c>
      <c r="D32" s="111"/>
      <c r="E32" s="111">
        <f>$B32      +$C32      +$D32</f>
        <v>15574000</v>
      </c>
      <c r="F32" s="112">
        <f t="shared" ref="F32:O32" si="16">SUM(F28:F31)</f>
        <v>15574000</v>
      </c>
      <c r="G32" s="113">
        <f t="shared" si="16"/>
        <v>15074000</v>
      </c>
      <c r="H32" s="112">
        <f t="shared" si="16"/>
        <v>2687000</v>
      </c>
      <c r="I32" s="113">
        <f t="shared" si="16"/>
        <v>2051505</v>
      </c>
      <c r="J32" s="112">
        <f t="shared" si="16"/>
        <v>5153000</v>
      </c>
      <c r="K32" s="113">
        <f t="shared" si="16"/>
        <v>3543909</v>
      </c>
      <c r="L32" s="112">
        <f t="shared" si="16"/>
        <v>2707000</v>
      </c>
      <c r="M32" s="113">
        <f t="shared" si="16"/>
        <v>2118057</v>
      </c>
      <c r="N32" s="112">
        <f t="shared" si="16"/>
        <v>3196000</v>
      </c>
      <c r="O32" s="113">
        <f t="shared" si="16"/>
        <v>2715008</v>
      </c>
      <c r="P32" s="112">
        <f>$H32      +$J32      +$L32      +$N32</f>
        <v>13743000</v>
      </c>
      <c r="Q32" s="113">
        <f>$I32      +$K32      +$M32      +$O32</f>
        <v>10428479</v>
      </c>
      <c r="R32" s="58">
        <f>IF(($L32      =0),0,((($N32      -$L32      )/$L32      )*100))</f>
        <v>18.064277798300701</v>
      </c>
      <c r="S32" s="59">
        <f>IF(($M32      =0),0,((($O32      -$M32      )/$M32      )*100))</f>
        <v>28.183896845080188</v>
      </c>
      <c r="T32" s="58">
        <f>IF($E32   =0,0,($P32   /$E32   )*100)</f>
        <v>88.243225889302678</v>
      </c>
      <c r="U32" s="60">
        <f>IF($E32   =0,0,($Q32   /$E32   )*100)</f>
        <v>66.960825735199691</v>
      </c>
      <c r="V32" s="112">
        <f>SUM(V28:V31)</f>
        <v>81000</v>
      </c>
      <c r="W32" s="113" t="s">
        <v>1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26129000</v>
      </c>
      <c r="C34" s="108"/>
      <c r="D34" s="108"/>
      <c r="E34" s="108">
        <f>$B34      +$C34      +$D34</f>
        <v>26129000</v>
      </c>
      <c r="F34" s="109">
        <v>26129000</v>
      </c>
      <c r="G34" s="110">
        <v>26129000</v>
      </c>
      <c r="H34" s="109">
        <v>5184000</v>
      </c>
      <c r="I34" s="110">
        <v>2050529</v>
      </c>
      <c r="J34" s="109">
        <v>5689000</v>
      </c>
      <c r="K34" s="110">
        <v>8602555</v>
      </c>
      <c r="L34" s="109">
        <v>3955000</v>
      </c>
      <c r="M34" s="110">
        <v>4342363</v>
      </c>
      <c r="N34" s="109">
        <v>2487000</v>
      </c>
      <c r="O34" s="110">
        <v>1658266</v>
      </c>
      <c r="P34" s="109">
        <f>$H34      +$J34      +$L34      +$N34</f>
        <v>17315000</v>
      </c>
      <c r="Q34" s="110">
        <f>$I34      +$K34      +$M34      +$O34</f>
        <v>16653713</v>
      </c>
      <c r="R34" s="54">
        <f>IF(($L34      =0),0,((($N34      -$L34      )/$L34      )*100))</f>
        <v>-37.117572692793935</v>
      </c>
      <c r="S34" s="55">
        <f>IF(($M34      =0),0,((($O34      -$M34      )/$M34      )*100))</f>
        <v>-61.811898268293099</v>
      </c>
      <c r="T34" s="54">
        <f>IF(($E34      =0),0,(($P34      /$E34      )*100))</f>
        <v>66.267365762179949</v>
      </c>
      <c r="U34" s="56">
        <f>IF(($E34      =0),0,(($Q34      /$E34      )*100))</f>
        <v>63.736511156186616</v>
      </c>
      <c r="V34" s="109" t="s">
        <v>1</v>
      </c>
      <c r="W34" s="110" t="s">
        <v>1</v>
      </c>
    </row>
    <row r="35" spans="1:23" ht="13" customHeight="1" x14ac:dyDescent="0.3">
      <c r="A35" s="57" t="s">
        <v>44</v>
      </c>
      <c r="B35" s="111">
        <f>B34</f>
        <v>26129000</v>
      </c>
      <c r="C35" s="111">
        <f>C34</f>
        <v>0</v>
      </c>
      <c r="D35" s="111"/>
      <c r="E35" s="111">
        <f>$B35      +$C35      +$D35</f>
        <v>26129000</v>
      </c>
      <c r="F35" s="112">
        <f t="shared" ref="F35:O35" si="17">F34</f>
        <v>26129000</v>
      </c>
      <c r="G35" s="113">
        <f t="shared" si="17"/>
        <v>26129000</v>
      </c>
      <c r="H35" s="112">
        <f t="shared" si="17"/>
        <v>5184000</v>
      </c>
      <c r="I35" s="113">
        <f t="shared" si="17"/>
        <v>2050529</v>
      </c>
      <c r="J35" s="112">
        <f t="shared" si="17"/>
        <v>5689000</v>
      </c>
      <c r="K35" s="113">
        <f t="shared" si="17"/>
        <v>8602555</v>
      </c>
      <c r="L35" s="112">
        <f t="shared" si="17"/>
        <v>3955000</v>
      </c>
      <c r="M35" s="113">
        <f t="shared" si="17"/>
        <v>4342363</v>
      </c>
      <c r="N35" s="112">
        <f t="shared" si="17"/>
        <v>2487000</v>
      </c>
      <c r="O35" s="113">
        <f t="shared" si="17"/>
        <v>1658266</v>
      </c>
      <c r="P35" s="112">
        <f>$H35      +$J35      +$L35      +$N35</f>
        <v>17315000</v>
      </c>
      <c r="Q35" s="113">
        <f>$I35      +$K35      +$M35      +$O35</f>
        <v>16653713</v>
      </c>
      <c r="R35" s="58">
        <f>IF(($L35      =0),0,((($N35      -$L35      )/$L35      )*100))</f>
        <v>-37.117572692793935</v>
      </c>
      <c r="S35" s="59">
        <f>IF(($M35      =0),0,((($O35      -$M35      )/$M35      )*100))</f>
        <v>-61.811898268293099</v>
      </c>
      <c r="T35" s="58">
        <f>IF($E35   =0,0,($P35   /$E35   )*100)</f>
        <v>66.267365762179949</v>
      </c>
      <c r="U35" s="60">
        <f>IF($E35   =0,0,($Q35   /$E35   )*100)</f>
        <v>63.736511156186616</v>
      </c>
      <c r="V35" s="112" t="s">
        <v>1</v>
      </c>
      <c r="W35" s="113" t="s">
        <v>1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114878000</v>
      </c>
      <c r="C37" s="108"/>
      <c r="D37" s="108"/>
      <c r="E37" s="108">
        <f t="shared" ref="E37:E42" si="18">$B37      +$C37      +$D37</f>
        <v>114878000</v>
      </c>
      <c r="F37" s="109">
        <v>114878000</v>
      </c>
      <c r="G37" s="110">
        <v>114878000</v>
      </c>
      <c r="H37" s="109">
        <v>21212000</v>
      </c>
      <c r="I37" s="110">
        <v>5028108</v>
      </c>
      <c r="J37" s="109">
        <v>33104000</v>
      </c>
      <c r="K37" s="110">
        <v>25972767</v>
      </c>
      <c r="L37" s="109">
        <v>25717000</v>
      </c>
      <c r="M37" s="110">
        <v>16386775</v>
      </c>
      <c r="N37" s="109">
        <v>22848000</v>
      </c>
      <c r="O37" s="110">
        <v>35924490</v>
      </c>
      <c r="P37" s="109">
        <f t="shared" ref="P37:P42" si="19">$H37      +$J37      +$L37      +$N37</f>
        <v>102881000</v>
      </c>
      <c r="Q37" s="110">
        <f t="shared" ref="Q37:Q42" si="20">$I37      +$K37      +$M37      +$O37</f>
        <v>83312140</v>
      </c>
      <c r="R37" s="54">
        <f t="shared" ref="R37:R42" si="21">IF(($L37      =0),0,((($N37      -$L37      )/$L37      )*100))</f>
        <v>-11.156044639732473</v>
      </c>
      <c r="S37" s="55">
        <f t="shared" ref="S37:S42" si="22">IF(($M37      =0),0,((($O37      -$M37      )/$M37      )*100))</f>
        <v>119.22855473392416</v>
      </c>
      <c r="T37" s="54">
        <f>IF(($E37      =0),0,(($P37      /$E37      )*100))</f>
        <v>89.556747157854417</v>
      </c>
      <c r="U37" s="56">
        <f>IF(($E37      =0),0,(($Q37      /$E37      )*100))</f>
        <v>72.522275805637278</v>
      </c>
      <c r="V37" s="109" t="s">
        <v>1</v>
      </c>
      <c r="W37" s="110" t="s">
        <v>1</v>
      </c>
    </row>
    <row r="38" spans="1:23" ht="13" customHeight="1" x14ac:dyDescent="0.3">
      <c r="A38" s="53" t="s">
        <v>62</v>
      </c>
      <c r="B38" s="108">
        <v>169420000</v>
      </c>
      <c r="C38" s="108">
        <v>12075000</v>
      </c>
      <c r="D38" s="108"/>
      <c r="E38" s="108">
        <f t="shared" si="18"/>
        <v>181495000</v>
      </c>
      <c r="F38" s="109">
        <v>169420000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>IF(($E38      =0),0,(($P38      /$E38      )*100))</f>
        <v>0</v>
      </c>
      <c r="U38" s="56">
        <f>IF(($E38      =0),0,(($Q38      /$E38      )*100))</f>
        <v>0</v>
      </c>
      <c r="V38" s="109" t="s">
        <v>1</v>
      </c>
      <c r="W38" s="110" t="s">
        <v>1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1</v>
      </c>
      <c r="G39" s="110" t="s">
        <v>1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>IF(($E39      =0),0,(($P39      /$E39      )*100))</f>
        <v>0</v>
      </c>
      <c r="U39" s="56">
        <f>IF(($E39      =0),0,(($Q39      /$E39      )*100))</f>
        <v>0</v>
      </c>
      <c r="V39" s="109" t="s">
        <v>1</v>
      </c>
      <c r="W39" s="110" t="s">
        <v>1</v>
      </c>
    </row>
    <row r="40" spans="1:23" ht="13" customHeight="1" x14ac:dyDescent="0.3">
      <c r="A40" s="53" t="s">
        <v>64</v>
      </c>
      <c r="B40" s="108">
        <v>18000000</v>
      </c>
      <c r="C40" s="108"/>
      <c r="D40" s="108"/>
      <c r="E40" s="108">
        <f t="shared" si="18"/>
        <v>18000000</v>
      </c>
      <c r="F40" s="109">
        <v>18000000</v>
      </c>
      <c r="G40" s="110">
        <v>14750000</v>
      </c>
      <c r="H40" s="109"/>
      <c r="I40" s="110">
        <v>700428</v>
      </c>
      <c r="J40" s="109">
        <v>4406000</v>
      </c>
      <c r="K40" s="110">
        <v>4069689</v>
      </c>
      <c r="L40" s="109">
        <v>3681000</v>
      </c>
      <c r="M40" s="110">
        <v>1476669</v>
      </c>
      <c r="N40" s="109">
        <v>4243000</v>
      </c>
      <c r="O40" s="110">
        <v>2349665</v>
      </c>
      <c r="P40" s="109">
        <f t="shared" si="19"/>
        <v>12330000</v>
      </c>
      <c r="Q40" s="110">
        <f t="shared" si="20"/>
        <v>8596451</v>
      </c>
      <c r="R40" s="54">
        <f t="shared" si="21"/>
        <v>15.267590328715022</v>
      </c>
      <c r="S40" s="55">
        <f t="shared" si="22"/>
        <v>59.11927452936304</v>
      </c>
      <c r="T40" s="54">
        <f>IF(($E40      =0),0,(($P40      /$E40      )*100))</f>
        <v>68.5</v>
      </c>
      <c r="U40" s="56">
        <f>IF(($E40      =0),0,(($Q40      /$E40      )*100))</f>
        <v>47.758061111111111</v>
      </c>
      <c r="V40" s="109" t="s">
        <v>1</v>
      </c>
      <c r="W40" s="110" t="s">
        <v>1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1</v>
      </c>
      <c r="G41" s="110" t="s">
        <v>1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>IF(($E41      =0),0,(($P41      /$E41      )*100))</f>
        <v>0</v>
      </c>
      <c r="U41" s="56">
        <f>IF(($E41      =0),0,(($Q41      /$E41      )*100))</f>
        <v>0</v>
      </c>
      <c r="V41" s="109" t="s">
        <v>1</v>
      </c>
      <c r="W41" s="110" t="s">
        <v>1</v>
      </c>
    </row>
    <row r="42" spans="1:23" ht="13" customHeight="1" x14ac:dyDescent="0.3">
      <c r="A42" s="57" t="s">
        <v>44</v>
      </c>
      <c r="B42" s="111">
        <f>SUM(B37:B41)</f>
        <v>302298000</v>
      </c>
      <c r="C42" s="111">
        <f>SUM(C37:C41)</f>
        <v>12075000</v>
      </c>
      <c r="D42" s="111"/>
      <c r="E42" s="111">
        <f t="shared" si="18"/>
        <v>314373000</v>
      </c>
      <c r="F42" s="112">
        <f t="shared" ref="F42:O42" si="23">SUM(F37:F41)</f>
        <v>302298000</v>
      </c>
      <c r="G42" s="113">
        <f t="shared" si="23"/>
        <v>129628000</v>
      </c>
      <c r="H42" s="112">
        <f t="shared" si="23"/>
        <v>21212000</v>
      </c>
      <c r="I42" s="113">
        <f t="shared" si="23"/>
        <v>5728536</v>
      </c>
      <c r="J42" s="112">
        <f t="shared" si="23"/>
        <v>37510000</v>
      </c>
      <c r="K42" s="113">
        <f t="shared" si="23"/>
        <v>30042456</v>
      </c>
      <c r="L42" s="112">
        <f t="shared" si="23"/>
        <v>29398000</v>
      </c>
      <c r="M42" s="113">
        <f t="shared" si="23"/>
        <v>17863444</v>
      </c>
      <c r="N42" s="112">
        <f t="shared" si="23"/>
        <v>27091000</v>
      </c>
      <c r="O42" s="113">
        <f t="shared" si="23"/>
        <v>38274155</v>
      </c>
      <c r="P42" s="112">
        <f t="shared" si="19"/>
        <v>115211000</v>
      </c>
      <c r="Q42" s="113">
        <f t="shared" si="20"/>
        <v>91908591</v>
      </c>
      <c r="R42" s="58">
        <f t="shared" si="21"/>
        <v>-7.8474726171848417</v>
      </c>
      <c r="S42" s="59">
        <f t="shared" si="22"/>
        <v>114.25966347810646</v>
      </c>
      <c r="T42" s="58">
        <f>IF((+$E37+$E40) =0,0,(P42   /(+$E37+$E40) )*100)</f>
        <v>86.704345339333827</v>
      </c>
      <c r="U42" s="60">
        <f>IF((+$E37+$E40) =0,0,(Q42   /(+$E37+$E40) )*100)</f>
        <v>69.16765077740483</v>
      </c>
      <c r="V42" s="112" t="s">
        <v>1</v>
      </c>
      <c r="W42" s="113" t="s">
        <v>1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4">$B44      +$C44      +$D44</f>
        <v>0</v>
      </c>
      <c r="F44" s="109" t="s">
        <v>1</v>
      </c>
      <c r="G44" s="110" t="s">
        <v>1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5">$H44      +$J44      +$L44      +$N44</f>
        <v>0</v>
      </c>
      <c r="Q44" s="110">
        <f t="shared" ref="Q44:Q55" si="26">$I44      +$K44      +$M44      +$O44</f>
        <v>0</v>
      </c>
      <c r="R44" s="54">
        <f t="shared" ref="R44:R55" si="27">IF(($L44      =0),0,((($N44      -$L44      )/$L44      )*100))</f>
        <v>0</v>
      </c>
      <c r="S44" s="55">
        <f t="shared" ref="S44:S55" si="28">IF(($M44      =0),0,((($O44      -$M44      )/$M44      )*100))</f>
        <v>0</v>
      </c>
      <c r="T44" s="54">
        <f t="shared" ref="T44:T54" si="29">IF(($E44      =0),0,(($P44      /$E44      )*100))</f>
        <v>0</v>
      </c>
      <c r="U44" s="56">
        <f t="shared" ref="U44:U54" si="30">IF(($E44      =0),0,(($Q44      /$E44      )*100))</f>
        <v>0</v>
      </c>
      <c r="V44" s="109" t="s">
        <v>1</v>
      </c>
      <c r="W44" s="110" t="s">
        <v>1</v>
      </c>
    </row>
    <row r="45" spans="1:23" ht="13" customHeight="1" x14ac:dyDescent="0.3">
      <c r="A45" s="53" t="s">
        <v>68</v>
      </c>
      <c r="B45" s="108">
        <v>574000000</v>
      </c>
      <c r="C45" s="108"/>
      <c r="D45" s="108"/>
      <c r="E45" s="108">
        <f t="shared" si="24"/>
        <v>574000000</v>
      </c>
      <c r="F45" s="109">
        <v>574000000</v>
      </c>
      <c r="G45" s="110">
        <v>574000000</v>
      </c>
      <c r="H45" s="109">
        <v>75265000</v>
      </c>
      <c r="I45" s="110">
        <v>89668537</v>
      </c>
      <c r="J45" s="109">
        <v>223705000</v>
      </c>
      <c r="K45" s="110">
        <v>206215346</v>
      </c>
      <c r="L45" s="109">
        <v>60340000</v>
      </c>
      <c r="M45" s="110">
        <v>28220384</v>
      </c>
      <c r="N45" s="109">
        <v>100738000</v>
      </c>
      <c r="O45" s="110">
        <v>135943143</v>
      </c>
      <c r="P45" s="109">
        <f t="shared" si="25"/>
        <v>460048000</v>
      </c>
      <c r="Q45" s="110">
        <f t="shared" si="26"/>
        <v>460047410</v>
      </c>
      <c r="R45" s="54">
        <f t="shared" si="27"/>
        <v>66.950613191912495</v>
      </c>
      <c r="S45" s="55">
        <f t="shared" si="28"/>
        <v>381.71967822975051</v>
      </c>
      <c r="T45" s="54">
        <f t="shared" si="29"/>
        <v>80.147735191637622</v>
      </c>
      <c r="U45" s="56">
        <f t="shared" si="30"/>
        <v>80.147632404181181</v>
      </c>
      <c r="V45" s="109" t="s">
        <v>1</v>
      </c>
      <c r="W45" s="110" t="s">
        <v>1</v>
      </c>
    </row>
    <row r="46" spans="1:23" ht="13" customHeight="1" x14ac:dyDescent="0.3">
      <c r="A46" s="53" t="s">
        <v>69</v>
      </c>
      <c r="B46" s="108">
        <v>37140000</v>
      </c>
      <c r="C46" s="108"/>
      <c r="D46" s="108"/>
      <c r="E46" s="108">
        <f t="shared" si="24"/>
        <v>37140000</v>
      </c>
      <c r="F46" s="109">
        <v>37140000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5"/>
        <v>0</v>
      </c>
      <c r="Q46" s="110">
        <f t="shared" si="26"/>
        <v>0</v>
      </c>
      <c r="R46" s="54">
        <f t="shared" si="27"/>
        <v>0</v>
      </c>
      <c r="S46" s="55">
        <f t="shared" si="28"/>
        <v>0</v>
      </c>
      <c r="T46" s="54">
        <f t="shared" si="29"/>
        <v>0</v>
      </c>
      <c r="U46" s="56">
        <f t="shared" si="30"/>
        <v>0</v>
      </c>
      <c r="V46" s="109" t="s">
        <v>1</v>
      </c>
      <c r="W46" s="110" t="s">
        <v>1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4"/>
        <v>0</v>
      </c>
      <c r="F47" s="109" t="s">
        <v>1</v>
      </c>
      <c r="G47" s="110" t="s">
        <v>1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5"/>
        <v>0</v>
      </c>
      <c r="Q47" s="110">
        <f t="shared" si="26"/>
        <v>0</v>
      </c>
      <c r="R47" s="54">
        <f t="shared" si="27"/>
        <v>0</v>
      </c>
      <c r="S47" s="55">
        <f t="shared" si="28"/>
        <v>0</v>
      </c>
      <c r="T47" s="54">
        <f t="shared" si="29"/>
        <v>0</v>
      </c>
      <c r="U47" s="56">
        <f t="shared" si="30"/>
        <v>0</v>
      </c>
      <c r="V47" s="109" t="s">
        <v>1</v>
      </c>
      <c r="W47" s="110" t="s">
        <v>1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4"/>
        <v>0</v>
      </c>
      <c r="F48" s="109" t="s">
        <v>1</v>
      </c>
      <c r="G48" s="110" t="s">
        <v>1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5"/>
        <v>0</v>
      </c>
      <c r="Q48" s="110">
        <f t="shared" si="26"/>
        <v>0</v>
      </c>
      <c r="R48" s="54">
        <f t="shared" si="27"/>
        <v>0</v>
      </c>
      <c r="S48" s="55">
        <f t="shared" si="28"/>
        <v>0</v>
      </c>
      <c r="T48" s="54">
        <f t="shared" si="29"/>
        <v>0</v>
      </c>
      <c r="U48" s="56">
        <f t="shared" si="30"/>
        <v>0</v>
      </c>
      <c r="V48" s="109" t="s">
        <v>1</v>
      </c>
      <c r="W48" s="110" t="s">
        <v>1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4"/>
        <v>0</v>
      </c>
      <c r="F49" s="109" t="s">
        <v>1</v>
      </c>
      <c r="G49" s="110" t="s">
        <v>1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5"/>
        <v>0</v>
      </c>
      <c r="Q49" s="110">
        <f t="shared" si="26"/>
        <v>0</v>
      </c>
      <c r="R49" s="54">
        <f t="shared" si="27"/>
        <v>0</v>
      </c>
      <c r="S49" s="55">
        <f t="shared" si="28"/>
        <v>0</v>
      </c>
      <c r="T49" s="54">
        <f t="shared" si="29"/>
        <v>0</v>
      </c>
      <c r="U49" s="56">
        <f t="shared" si="30"/>
        <v>0</v>
      </c>
      <c r="V49" s="109" t="s">
        <v>1</v>
      </c>
      <c r="W49" s="110" t="s">
        <v>1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4"/>
        <v>0</v>
      </c>
      <c r="F50" s="109" t="s">
        <v>1</v>
      </c>
      <c r="G50" s="110" t="s">
        <v>1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5"/>
        <v>0</v>
      </c>
      <c r="Q50" s="110">
        <f t="shared" si="26"/>
        <v>0</v>
      </c>
      <c r="R50" s="54">
        <f t="shared" si="27"/>
        <v>0</v>
      </c>
      <c r="S50" s="55">
        <f t="shared" si="28"/>
        <v>0</v>
      </c>
      <c r="T50" s="54">
        <f t="shared" si="29"/>
        <v>0</v>
      </c>
      <c r="U50" s="56">
        <f t="shared" si="30"/>
        <v>0</v>
      </c>
      <c r="V50" s="109" t="s">
        <v>1</v>
      </c>
      <c r="W50" s="110" t="s">
        <v>1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4"/>
        <v>0</v>
      </c>
      <c r="F51" s="109" t="s">
        <v>1</v>
      </c>
      <c r="G51" s="110" t="s">
        <v>1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5"/>
        <v>0</v>
      </c>
      <c r="Q51" s="110">
        <f t="shared" si="26"/>
        <v>0</v>
      </c>
      <c r="R51" s="54">
        <f t="shared" si="27"/>
        <v>0</v>
      </c>
      <c r="S51" s="55">
        <f t="shared" si="28"/>
        <v>0</v>
      </c>
      <c r="T51" s="54">
        <f t="shared" si="29"/>
        <v>0</v>
      </c>
      <c r="U51" s="56">
        <f t="shared" si="30"/>
        <v>0</v>
      </c>
      <c r="V51" s="109" t="s">
        <v>1</v>
      </c>
      <c r="W51" s="110" t="s">
        <v>1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4"/>
        <v>0</v>
      </c>
      <c r="F52" s="109" t="s">
        <v>1</v>
      </c>
      <c r="G52" s="110" t="s">
        <v>1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5"/>
        <v>0</v>
      </c>
      <c r="Q52" s="110">
        <f t="shared" si="26"/>
        <v>0</v>
      </c>
      <c r="R52" s="54">
        <f t="shared" si="27"/>
        <v>0</v>
      </c>
      <c r="S52" s="55">
        <f t="shared" si="28"/>
        <v>0</v>
      </c>
      <c r="T52" s="54">
        <f t="shared" si="29"/>
        <v>0</v>
      </c>
      <c r="U52" s="56">
        <f t="shared" si="30"/>
        <v>0</v>
      </c>
      <c r="V52" s="109" t="s">
        <v>1</v>
      </c>
      <c r="W52" s="110" t="s">
        <v>1</v>
      </c>
    </row>
    <row r="53" spans="1:23" ht="13" customHeight="1" x14ac:dyDescent="0.3">
      <c r="A53" s="53" t="s">
        <v>76</v>
      </c>
      <c r="B53" s="108">
        <v>342574000</v>
      </c>
      <c r="C53" s="108"/>
      <c r="D53" s="108"/>
      <c r="E53" s="108">
        <f t="shared" si="24"/>
        <v>342574000</v>
      </c>
      <c r="F53" s="109">
        <v>342574000</v>
      </c>
      <c r="G53" s="110">
        <v>301290000</v>
      </c>
      <c r="H53" s="109">
        <v>82925000</v>
      </c>
      <c r="I53" s="110">
        <v>-65942919</v>
      </c>
      <c r="J53" s="109">
        <v>90641000</v>
      </c>
      <c r="K53" s="110">
        <v>78604832</v>
      </c>
      <c r="L53" s="109">
        <v>47431000</v>
      </c>
      <c r="M53" s="110">
        <v>151374220</v>
      </c>
      <c r="N53" s="109">
        <v>31774000</v>
      </c>
      <c r="O53" s="110">
        <v>78603703</v>
      </c>
      <c r="P53" s="109">
        <f t="shared" si="25"/>
        <v>252771000</v>
      </c>
      <c r="Q53" s="110">
        <f t="shared" si="26"/>
        <v>242639836</v>
      </c>
      <c r="R53" s="54">
        <f t="shared" si="27"/>
        <v>-33.010056713963444</v>
      </c>
      <c r="S53" s="55">
        <f t="shared" si="28"/>
        <v>-48.073256463352877</v>
      </c>
      <c r="T53" s="54">
        <f t="shared" si="29"/>
        <v>73.785809781244353</v>
      </c>
      <c r="U53" s="56">
        <f t="shared" si="30"/>
        <v>70.828444657212756</v>
      </c>
      <c r="V53" s="109">
        <v>28114000</v>
      </c>
      <c r="W53" s="110" t="s">
        <v>1</v>
      </c>
    </row>
    <row r="54" spans="1:23" ht="13" customHeight="1" x14ac:dyDescent="0.3">
      <c r="A54" s="53" t="s">
        <v>77</v>
      </c>
      <c r="B54" s="108">
        <v>30000000</v>
      </c>
      <c r="C54" s="108"/>
      <c r="D54" s="108"/>
      <c r="E54" s="108">
        <f t="shared" si="24"/>
        <v>30000000</v>
      </c>
      <c r="F54" s="109">
        <v>30000000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5"/>
        <v>0</v>
      </c>
      <c r="Q54" s="110">
        <f t="shared" si="26"/>
        <v>0</v>
      </c>
      <c r="R54" s="54">
        <f t="shared" si="27"/>
        <v>0</v>
      </c>
      <c r="S54" s="55">
        <f t="shared" si="28"/>
        <v>0</v>
      </c>
      <c r="T54" s="54">
        <f t="shared" si="29"/>
        <v>0</v>
      </c>
      <c r="U54" s="56">
        <f t="shared" si="30"/>
        <v>0</v>
      </c>
      <c r="V54" s="109" t="s">
        <v>1</v>
      </c>
      <c r="W54" s="110" t="s">
        <v>1</v>
      </c>
    </row>
    <row r="55" spans="1:23" ht="13" customHeight="1" x14ac:dyDescent="0.3">
      <c r="A55" s="57" t="s">
        <v>44</v>
      </c>
      <c r="B55" s="111">
        <f>SUM(B44:B54)</f>
        <v>983714000</v>
      </c>
      <c r="C55" s="111">
        <f>SUM(C44:C54)</f>
        <v>0</v>
      </c>
      <c r="D55" s="111"/>
      <c r="E55" s="111">
        <f t="shared" si="24"/>
        <v>983714000</v>
      </c>
      <c r="F55" s="112">
        <f t="shared" ref="F55:O55" si="31">SUM(F44:F54)</f>
        <v>983714000</v>
      </c>
      <c r="G55" s="113">
        <f t="shared" si="31"/>
        <v>875290000</v>
      </c>
      <c r="H55" s="112">
        <f t="shared" si="31"/>
        <v>158190000</v>
      </c>
      <c r="I55" s="113">
        <f t="shared" si="31"/>
        <v>23725618</v>
      </c>
      <c r="J55" s="112">
        <f t="shared" si="31"/>
        <v>314346000</v>
      </c>
      <c r="K55" s="113">
        <f t="shared" si="31"/>
        <v>284820178</v>
      </c>
      <c r="L55" s="112">
        <f t="shared" si="31"/>
        <v>107771000</v>
      </c>
      <c r="M55" s="113">
        <f t="shared" si="31"/>
        <v>179594604</v>
      </c>
      <c r="N55" s="112">
        <f t="shared" si="31"/>
        <v>132512000</v>
      </c>
      <c r="O55" s="113">
        <f t="shared" si="31"/>
        <v>214546846</v>
      </c>
      <c r="P55" s="112">
        <f t="shared" si="25"/>
        <v>712819000</v>
      </c>
      <c r="Q55" s="113">
        <f t="shared" si="26"/>
        <v>702687246</v>
      </c>
      <c r="R55" s="58">
        <f t="shared" si="27"/>
        <v>22.957010698610944</v>
      </c>
      <c r="S55" s="59">
        <f t="shared" si="28"/>
        <v>19.461743961973379</v>
      </c>
      <c r="T55" s="58">
        <f>IF((+$E45+$E47+$E49+$E50+$E53) =0,0,(P55   /(+$E45+$E47+$E49+$E50+$E53) )*100)</f>
        <v>77.769934560657404</v>
      </c>
      <c r="U55" s="60">
        <f>IF((+$E45+$E47+$E49+$E50+$E53) =0,0,(Q55   /(+$E45+$E47+$E49+$E50+$E53) )*100)</f>
        <v>76.664540560827604</v>
      </c>
      <c r="V55" s="112">
        <f>SUM(V44:V54)</f>
        <v>28114000</v>
      </c>
      <c r="W55" s="113" t="s">
        <v>1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1</v>
      </c>
      <c r="G57" s="110" t="s">
        <v>1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1</v>
      </c>
      <c r="W57" s="110" t="s">
        <v>1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1</v>
      </c>
      <c r="G58" s="110" t="s">
        <v>1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1</v>
      </c>
      <c r="W58" s="110" t="s">
        <v>1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1</v>
      </c>
      <c r="G59" s="110" t="s">
        <v>1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1</v>
      </c>
      <c r="W59" s="110" t="s">
        <v>1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1</v>
      </c>
      <c r="G60" s="110" t="s">
        <v>1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1</v>
      </c>
      <c r="W60" s="110" t="s">
        <v>1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1</v>
      </c>
      <c r="G61" s="119" t="s">
        <v>1</v>
      </c>
      <c r="H61" s="118">
        <f t="shared" ref="H61:O61" si="32">SUM(H57:H60)</f>
        <v>0</v>
      </c>
      <c r="I61" s="119">
        <f t="shared" si="32"/>
        <v>0</v>
      </c>
      <c r="J61" s="118">
        <f t="shared" si="32"/>
        <v>0</v>
      </c>
      <c r="K61" s="119">
        <f t="shared" si="32"/>
        <v>0</v>
      </c>
      <c r="L61" s="118">
        <f t="shared" si="32"/>
        <v>0</v>
      </c>
      <c r="M61" s="119">
        <f t="shared" si="32"/>
        <v>0</v>
      </c>
      <c r="N61" s="118">
        <f t="shared" si="32"/>
        <v>0</v>
      </c>
      <c r="O61" s="119">
        <f t="shared" si="32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1</v>
      </c>
      <c r="W61" s="119" t="s">
        <v>1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3">$B63      +$C63      +$D63</f>
        <v>0</v>
      </c>
      <c r="F63" s="109" t="s">
        <v>1</v>
      </c>
      <c r="G63" s="110" t="s">
        <v>1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4">$H63      +$J63      +$L63      +$N63</f>
        <v>0</v>
      </c>
      <c r="Q63" s="110">
        <f t="shared" ref="Q63:Q69" si="35">$I63      +$K63      +$M63      +$O63</f>
        <v>0</v>
      </c>
      <c r="R63" s="54">
        <f t="shared" ref="R63:R69" si="36">IF(($L63      =0),0,((($N63      -$L63      )/$L63      )*100))</f>
        <v>0</v>
      </c>
      <c r="S63" s="55">
        <f t="shared" ref="S63:S69" si="37">IF(($M63      =0),0,((($O63      -$M63      )/$M63      )*100))</f>
        <v>0</v>
      </c>
      <c r="T63" s="54">
        <f>IF(($E63      =0),0,(($P63      /$E63      )*100))</f>
        <v>0</v>
      </c>
      <c r="U63" s="56">
        <f>IF(($E63      =0),0,(($Q63      /$E63      )*100))</f>
        <v>0</v>
      </c>
      <c r="V63" s="109" t="s">
        <v>1</v>
      </c>
      <c r="W63" s="110" t="s">
        <v>1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3"/>
        <v>0</v>
      </c>
      <c r="F64" s="109" t="s">
        <v>1</v>
      </c>
      <c r="G64" s="110" t="s">
        <v>1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4"/>
        <v>0</v>
      </c>
      <c r="Q64" s="110">
        <f t="shared" si="35"/>
        <v>0</v>
      </c>
      <c r="R64" s="54">
        <f t="shared" si="36"/>
        <v>0</v>
      </c>
      <c r="S64" s="55">
        <f t="shared" si="37"/>
        <v>0</v>
      </c>
      <c r="T64" s="54">
        <f>IF(($E64      =0),0,(($P64      /$E64      )*100))</f>
        <v>0</v>
      </c>
      <c r="U64" s="56">
        <f>IF(($E64      =0),0,(($Q64      /$E64      )*100))</f>
        <v>0</v>
      </c>
      <c r="V64" s="109" t="s">
        <v>1</v>
      </c>
      <c r="W64" s="110" t="s">
        <v>1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3"/>
        <v>0</v>
      </c>
      <c r="F65" s="109" t="s">
        <v>1</v>
      </c>
      <c r="G65" s="110" t="s">
        <v>1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4"/>
        <v>0</v>
      </c>
      <c r="Q65" s="110">
        <f t="shared" si="35"/>
        <v>0</v>
      </c>
      <c r="R65" s="54">
        <f t="shared" si="36"/>
        <v>0</v>
      </c>
      <c r="S65" s="55">
        <f t="shared" si="37"/>
        <v>0</v>
      </c>
      <c r="T65" s="54">
        <f>IF(($E65      =0),0,(($P65      /$E65      )*100))</f>
        <v>0</v>
      </c>
      <c r="U65" s="56">
        <f>IF(($E65      =0),0,(($Q65      /$E65      )*100))</f>
        <v>0</v>
      </c>
      <c r="V65" s="109" t="s">
        <v>1</v>
      </c>
      <c r="W65" s="110" t="s">
        <v>1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3"/>
        <v>0</v>
      </c>
      <c r="F66" s="109" t="s">
        <v>1</v>
      </c>
      <c r="G66" s="110" t="s">
        <v>1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4"/>
        <v>0</v>
      </c>
      <c r="Q66" s="110">
        <f t="shared" si="35"/>
        <v>0</v>
      </c>
      <c r="R66" s="54">
        <f t="shared" si="36"/>
        <v>0</v>
      </c>
      <c r="S66" s="55">
        <f t="shared" si="37"/>
        <v>0</v>
      </c>
      <c r="T66" s="54">
        <f>IF(($E66      =0),0,(($P66      /$E66      )*100))</f>
        <v>0</v>
      </c>
      <c r="U66" s="56">
        <f>IF(($E66      =0),0,(($Q66      /$E66      )*100))</f>
        <v>0</v>
      </c>
      <c r="V66" s="109" t="s">
        <v>1</v>
      </c>
      <c r="W66" s="110" t="s">
        <v>1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3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4"/>
        <v>0</v>
      </c>
      <c r="Q67" s="110">
        <f t="shared" si="35"/>
        <v>0</v>
      </c>
      <c r="R67" s="54">
        <f t="shared" si="36"/>
        <v>0</v>
      </c>
      <c r="S67" s="55">
        <f t="shared" si="37"/>
        <v>0</v>
      </c>
      <c r="T67" s="54">
        <f>IF(($E67      =0),0,(($P67      /$E67      )*100))</f>
        <v>0</v>
      </c>
      <c r="U67" s="56">
        <f>IF(($E67      =0),0,(($Q67      /$E67      )*100))</f>
        <v>0</v>
      </c>
      <c r="V67" s="109" t="s">
        <v>1</v>
      </c>
      <c r="W67" s="110" t="s">
        <v>1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3"/>
        <v>0</v>
      </c>
      <c r="F68" s="112">
        <f t="shared" ref="F68:O68" si="38">SUM(F63:F67)</f>
        <v>0</v>
      </c>
      <c r="G68" s="113">
        <f t="shared" si="38"/>
        <v>0</v>
      </c>
      <c r="H68" s="112">
        <f t="shared" si="38"/>
        <v>0</v>
      </c>
      <c r="I68" s="113">
        <f t="shared" si="38"/>
        <v>0</v>
      </c>
      <c r="J68" s="112">
        <f t="shared" si="38"/>
        <v>0</v>
      </c>
      <c r="K68" s="113">
        <f t="shared" si="38"/>
        <v>0</v>
      </c>
      <c r="L68" s="112">
        <f t="shared" si="38"/>
        <v>0</v>
      </c>
      <c r="M68" s="113">
        <f t="shared" si="38"/>
        <v>0</v>
      </c>
      <c r="N68" s="112">
        <f t="shared" si="38"/>
        <v>0</v>
      </c>
      <c r="O68" s="113">
        <f t="shared" si="38"/>
        <v>0</v>
      </c>
      <c r="P68" s="112">
        <f t="shared" si="34"/>
        <v>0</v>
      </c>
      <c r="Q68" s="113">
        <f t="shared" si="35"/>
        <v>0</v>
      </c>
      <c r="R68" s="58">
        <f t="shared" si="36"/>
        <v>0</v>
      </c>
      <c r="S68" s="59">
        <f t="shared" si="37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1</v>
      </c>
      <c r="W68" s="113" t="s">
        <v>1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1648841000</v>
      </c>
      <c r="C69" s="120">
        <f>SUM(C9:C16,C19:C25,C28:C31,C34,C37:C41,C44:C54,C57:C60,C63:C67)</f>
        <v>13075000</v>
      </c>
      <c r="D69" s="120"/>
      <c r="E69" s="120">
        <f t="shared" si="33"/>
        <v>1661916000</v>
      </c>
      <c r="F69" s="121">
        <f t="shared" ref="F69:O69" si="39">SUM(F9:F16,F19:F25,F28:F31,F34,F37:F41,F44:F54,F57:F60,F63:F67)</f>
        <v>1649841000</v>
      </c>
      <c r="G69" s="122">
        <f t="shared" si="39"/>
        <v>1262544000</v>
      </c>
      <c r="H69" s="121">
        <f t="shared" si="39"/>
        <v>239318000</v>
      </c>
      <c r="I69" s="122">
        <f t="shared" si="39"/>
        <v>54562450</v>
      </c>
      <c r="J69" s="121">
        <f t="shared" si="39"/>
        <v>416366000</v>
      </c>
      <c r="K69" s="122">
        <f t="shared" si="39"/>
        <v>391275693</v>
      </c>
      <c r="L69" s="121">
        <f t="shared" si="39"/>
        <v>169173000</v>
      </c>
      <c r="M69" s="122">
        <f t="shared" si="39"/>
        <v>243529606</v>
      </c>
      <c r="N69" s="121">
        <f t="shared" si="39"/>
        <v>204331000</v>
      </c>
      <c r="O69" s="122">
        <f t="shared" si="39"/>
        <v>309727766</v>
      </c>
      <c r="P69" s="121">
        <f t="shared" si="34"/>
        <v>1029188000</v>
      </c>
      <c r="Q69" s="122">
        <f t="shared" si="35"/>
        <v>999095515</v>
      </c>
      <c r="R69" s="67">
        <f t="shared" si="36"/>
        <v>20.78227613153399</v>
      </c>
      <c r="S69" s="68">
        <f t="shared" si="37"/>
        <v>27.182797643092314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78.189079687391981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75.902904850863905</v>
      </c>
      <c r="V69" s="121">
        <f>SUM(V9:V16,V19:V25,V28:V31,V34,V37:V41,V44:V54,V57:V60,V63:V67)</f>
        <v>69545000</v>
      </c>
      <c r="W69" s="122">
        <f>SUM(W9:W16,W19:W25,W28:W31,W34,W37:W41,W44:W54,W57:W60,W63:W67)</f>
        <v>535000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504630000</v>
      </c>
      <c r="C71" s="108"/>
      <c r="D71" s="108"/>
      <c r="E71" s="108">
        <f>$B71      +$C71      +$D71</f>
        <v>504630000</v>
      </c>
      <c r="F71" s="109">
        <v>504630000</v>
      </c>
      <c r="G71" s="110">
        <v>469330000</v>
      </c>
      <c r="H71" s="109">
        <v>94761000</v>
      </c>
      <c r="I71" s="110">
        <v>-102222562</v>
      </c>
      <c r="J71" s="109">
        <v>162870000</v>
      </c>
      <c r="K71" s="110">
        <v>128931548</v>
      </c>
      <c r="L71" s="109">
        <v>53526000</v>
      </c>
      <c r="M71" s="110">
        <v>209458639</v>
      </c>
      <c r="N71" s="109">
        <v>118734000</v>
      </c>
      <c r="O71" s="110">
        <v>125754420</v>
      </c>
      <c r="P71" s="109">
        <f>$H71      +$J71      +$L71      +$N71</f>
        <v>429891000</v>
      </c>
      <c r="Q71" s="110">
        <f>$I71      +$K71      +$M71      +$O71</f>
        <v>361922045</v>
      </c>
      <c r="R71" s="54">
        <f>IF(($L71      =0),0,((($N71      -$L71      )/$L71      )*100))</f>
        <v>121.82490752157831</v>
      </c>
      <c r="S71" s="55">
        <f>IF(($M71      =0),0,((($O71      -$M71      )/$M71      )*100))</f>
        <v>-39.962170765370054</v>
      </c>
      <c r="T71" s="54">
        <f>IF(($E71      =0),0,(($P71      /$E71      )*100))</f>
        <v>85.189346650020809</v>
      </c>
      <c r="U71" s="56">
        <f>IF(($E71      =0),0,(($Q71      /$E71      )*100))</f>
        <v>71.720279214473976</v>
      </c>
      <c r="V71" s="109">
        <v>15869000</v>
      </c>
      <c r="W71" s="110" t="s">
        <v>1</v>
      </c>
    </row>
    <row r="72" spans="1:23" s="70" customFormat="1" ht="13" customHeight="1" x14ac:dyDescent="0.3">
      <c r="A72" s="69" t="s">
        <v>91</v>
      </c>
      <c r="B72" s="108">
        <v>22103000</v>
      </c>
      <c r="C72" s="108"/>
      <c r="D72" s="108"/>
      <c r="E72" s="108">
        <f>$B72      +$C72      +$D72</f>
        <v>22103000</v>
      </c>
      <c r="F72" s="109">
        <v>22103000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1</v>
      </c>
      <c r="W72" s="110" t="s">
        <v>1</v>
      </c>
    </row>
    <row r="73" spans="1:23" ht="13" customHeight="1" x14ac:dyDescent="0.3">
      <c r="A73" s="62" t="s">
        <v>44</v>
      </c>
      <c r="B73" s="117">
        <f>SUM(B71:B72)</f>
        <v>526733000</v>
      </c>
      <c r="C73" s="117">
        <f>SUM(C71:C72)</f>
        <v>0</v>
      </c>
      <c r="D73" s="117"/>
      <c r="E73" s="117">
        <f>$B73      +$C73      +$D73</f>
        <v>526733000</v>
      </c>
      <c r="F73" s="118">
        <f t="shared" ref="F73:O73" si="40">SUM(F71:F72)</f>
        <v>526733000</v>
      </c>
      <c r="G73" s="119">
        <f t="shared" si="40"/>
        <v>469330000</v>
      </c>
      <c r="H73" s="118">
        <f t="shared" si="40"/>
        <v>94761000</v>
      </c>
      <c r="I73" s="119">
        <f t="shared" si="40"/>
        <v>-102222562</v>
      </c>
      <c r="J73" s="118">
        <f t="shared" si="40"/>
        <v>162870000</v>
      </c>
      <c r="K73" s="119">
        <f t="shared" si="40"/>
        <v>128931548</v>
      </c>
      <c r="L73" s="118">
        <f t="shared" si="40"/>
        <v>53526000</v>
      </c>
      <c r="M73" s="119">
        <f t="shared" si="40"/>
        <v>209458639</v>
      </c>
      <c r="N73" s="118">
        <f t="shared" si="40"/>
        <v>118734000</v>
      </c>
      <c r="O73" s="119">
        <f t="shared" si="40"/>
        <v>125754420</v>
      </c>
      <c r="P73" s="118">
        <f>$H73      +$J73      +$L73      +$N73</f>
        <v>429891000</v>
      </c>
      <c r="Q73" s="119">
        <f>$I73      +$K73      +$M73      +$O73</f>
        <v>361922045</v>
      </c>
      <c r="R73" s="63">
        <f>IF(($L73      =0),0,((($N73      -$L73      )/$L73      )*100))</f>
        <v>121.82490752157831</v>
      </c>
      <c r="S73" s="64">
        <f>IF(($M73      =0),0,((($O73      -$M73      )/$M73      )*100))</f>
        <v>-39.962170765370054</v>
      </c>
      <c r="T73" s="63">
        <f>IF(($E71      =0),0,(($P71      /$E71      )*100))</f>
        <v>85.189346650020809</v>
      </c>
      <c r="U73" s="65">
        <f>IF($E71   =0,0,($Q71   /$E71 )*100)</f>
        <v>71.720279214473976</v>
      </c>
      <c r="V73" s="118">
        <f>SUM(V71:V72)</f>
        <v>15869000</v>
      </c>
      <c r="W73" s="119" t="s">
        <v>1</v>
      </c>
    </row>
    <row r="74" spans="1:23" ht="13" customHeight="1" x14ac:dyDescent="0.3">
      <c r="A74" s="66" t="s">
        <v>89</v>
      </c>
      <c r="B74" s="120">
        <f>SUM(B71:B72)</f>
        <v>526733000</v>
      </c>
      <c r="C74" s="120">
        <f>SUM(C71:C72)</f>
        <v>0</v>
      </c>
      <c r="D74" s="120"/>
      <c r="E74" s="120">
        <f>$B74      +$C74      +$D74</f>
        <v>526733000</v>
      </c>
      <c r="F74" s="121">
        <f t="shared" ref="F74:O74" si="41">SUM(F71:F72)</f>
        <v>526733000</v>
      </c>
      <c r="G74" s="122">
        <f t="shared" si="41"/>
        <v>469330000</v>
      </c>
      <c r="H74" s="121">
        <f t="shared" si="41"/>
        <v>94761000</v>
      </c>
      <c r="I74" s="122">
        <f t="shared" si="41"/>
        <v>-102222562</v>
      </c>
      <c r="J74" s="121">
        <f t="shared" si="41"/>
        <v>162870000</v>
      </c>
      <c r="K74" s="122">
        <f t="shared" si="41"/>
        <v>128931548</v>
      </c>
      <c r="L74" s="121">
        <f t="shared" si="41"/>
        <v>53526000</v>
      </c>
      <c r="M74" s="122">
        <f t="shared" si="41"/>
        <v>209458639</v>
      </c>
      <c r="N74" s="121">
        <f t="shared" si="41"/>
        <v>118734000</v>
      </c>
      <c r="O74" s="122">
        <f t="shared" si="41"/>
        <v>125754420</v>
      </c>
      <c r="P74" s="121">
        <f>$H74      +$J74      +$L74      +$N74</f>
        <v>429891000</v>
      </c>
      <c r="Q74" s="122">
        <f>$I74      +$K74      +$M74      +$O74</f>
        <v>361922045</v>
      </c>
      <c r="R74" s="67">
        <f>IF(($L74      =0),0,((($N74      -$L74      )/$L74      )*100))</f>
        <v>121.82490752157831</v>
      </c>
      <c r="S74" s="68">
        <f>IF(($M74      =0),0,((($O74      -$M74      )/$M74      )*100))</f>
        <v>-39.962170765370054</v>
      </c>
      <c r="T74" s="67">
        <f>IF(($E71      =0),0,(($P71      /$E71      )*100))</f>
        <v>85.189346650020809</v>
      </c>
      <c r="U74" s="71">
        <f>IF($E71   =0,0,($Q71   /$E71 )*100)</f>
        <v>71.720279214473976</v>
      </c>
      <c r="V74" s="121">
        <f>SUM(V71:V72)</f>
        <v>15869000</v>
      </c>
      <c r="W74" s="122" t="s">
        <v>1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2175574000</v>
      </c>
      <c r="C75" s="120">
        <f>SUM(C9:C16,C19:C25,C28:C31,C34,C37:C41,C44:C54,C57:C60,C63:C67,C71:C72)</f>
        <v>13075000</v>
      </c>
      <c r="D75" s="120"/>
      <c r="E75" s="120">
        <f>$B75      +$C75      +$D75</f>
        <v>2188649000</v>
      </c>
      <c r="F75" s="121">
        <f t="shared" ref="F75:O75" si="42">SUM(F9:F16,F19:F25,F28:F31,F34,F37:F41,F44:F54,F57:F60,F63:F67,F71:F72)</f>
        <v>2176574000</v>
      </c>
      <c r="G75" s="122">
        <f t="shared" si="42"/>
        <v>1731874000</v>
      </c>
      <c r="H75" s="121">
        <f t="shared" si="42"/>
        <v>334079000</v>
      </c>
      <c r="I75" s="122">
        <f t="shared" si="42"/>
        <v>-47660112</v>
      </c>
      <c r="J75" s="121">
        <f t="shared" si="42"/>
        <v>579236000</v>
      </c>
      <c r="K75" s="122">
        <f t="shared" si="42"/>
        <v>520207241</v>
      </c>
      <c r="L75" s="121">
        <f t="shared" si="42"/>
        <v>222699000</v>
      </c>
      <c r="M75" s="122">
        <f t="shared" si="42"/>
        <v>452988245</v>
      </c>
      <c r="N75" s="121">
        <f t="shared" si="42"/>
        <v>323065000</v>
      </c>
      <c r="O75" s="122">
        <f t="shared" si="42"/>
        <v>435482186</v>
      </c>
      <c r="P75" s="121">
        <f>$H75      +$J75      +$L75      +$N75</f>
        <v>1459079000</v>
      </c>
      <c r="Q75" s="122">
        <f>$I75      +$K75      +$M75      +$O75</f>
        <v>1361017560</v>
      </c>
      <c r="R75" s="67">
        <f>IF(($L75      =0),0,((($N75      -$L75      )/$L75      )*100))</f>
        <v>45.06800659185717</v>
      </c>
      <c r="S75" s="68">
        <f>IF(($M75      =0),0,((($O75      -$M75      )/$M75      )*100))</f>
        <v>-3.8645724681001381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80.129067263583991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74.743771661547427</v>
      </c>
      <c r="V75" s="121">
        <f>SUM(V9:V16,V19:V25,V28:V31,V34,V37:V41,V44:V54,V57:V60,V63:V67,V71:V72)</f>
        <v>85414000</v>
      </c>
      <c r="W75" s="122">
        <f>SUM(W9:W16,W19:W25,W28:W31,W34,W37:W41,W44:W54,W57:W60,W63:W67,W71:W72)</f>
        <v>535000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114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115</v>
      </c>
      <c r="B82" s="123">
        <f t="shared" ref="B82:M82" si="43">SUM(B83:B86)</f>
        <v>0</v>
      </c>
      <c r="C82" s="123">
        <f t="shared" si="43"/>
        <v>0</v>
      </c>
      <c r="D82" s="123">
        <f t="shared" si="43"/>
        <v>0</v>
      </c>
      <c r="E82" s="123">
        <f t="shared" si="43"/>
        <v>0</v>
      </c>
      <c r="F82" s="123">
        <f t="shared" si="43"/>
        <v>0</v>
      </c>
      <c r="G82" s="123">
        <f t="shared" si="43"/>
        <v>0</v>
      </c>
      <c r="H82" s="123">
        <f t="shared" si="43"/>
        <v>0</v>
      </c>
      <c r="I82" s="123">
        <f t="shared" si="43"/>
        <v>0</v>
      </c>
      <c r="J82" s="123">
        <f t="shared" si="43"/>
        <v>0</v>
      </c>
      <c r="K82" s="123">
        <f t="shared" si="43"/>
        <v>0</v>
      </c>
      <c r="L82" s="123">
        <f t="shared" si="43"/>
        <v>0</v>
      </c>
      <c r="M82" s="124">
        <f t="shared" si="43"/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116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117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118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119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4">+B88+B89+B90+B91+B92+B93+B94+B95+B96</f>
        <v>0</v>
      </c>
      <c r="C87" s="128">
        <f t="shared" si="44"/>
        <v>0</v>
      </c>
      <c r="D87" s="128">
        <f t="shared" si="44"/>
        <v>0</v>
      </c>
      <c r="E87" s="128">
        <f t="shared" si="44"/>
        <v>0</v>
      </c>
      <c r="F87" s="128" t="e">
        <f t="shared" si="44"/>
        <v>#VALUE!</v>
      </c>
      <c r="G87" s="128" t="e">
        <f t="shared" si="44"/>
        <v>#VALUE!</v>
      </c>
      <c r="H87" s="128">
        <f t="shared" si="44"/>
        <v>0</v>
      </c>
      <c r="I87" s="128">
        <f t="shared" si="44"/>
        <v>0</v>
      </c>
      <c r="J87" s="128">
        <f t="shared" si="44"/>
        <v>0</v>
      </c>
      <c r="K87" s="128">
        <f t="shared" si="44"/>
        <v>0</v>
      </c>
      <c r="L87" s="128">
        <f t="shared" si="44"/>
        <v>0</v>
      </c>
      <c r="M87" s="128">
        <f t="shared" si="44"/>
        <v>0</v>
      </c>
      <c r="N87" s="128">
        <f t="shared" si="44"/>
        <v>0</v>
      </c>
      <c r="O87" s="128">
        <f t="shared" si="44"/>
        <v>0</v>
      </c>
      <c r="P87" s="128">
        <f t="shared" si="44"/>
        <v>0</v>
      </c>
      <c r="Q87" s="129">
        <f t="shared" si="44"/>
        <v>0</v>
      </c>
      <c r="R87" s="94">
        <f t="shared" si="44"/>
        <v>0</v>
      </c>
      <c r="S87" s="94">
        <f t="shared" si="44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5">$B88      +$C88      +$D88</f>
        <v>0</v>
      </c>
      <c r="F88" s="130" t="s">
        <v>1</v>
      </c>
      <c r="G88" s="130" t="s">
        <v>1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46">$H88      +$J88      +$L88      +$N88</f>
        <v>0</v>
      </c>
      <c r="Q88" s="130">
        <f t="shared" ref="Q88:Q96" si="47">$I88      +$K88      +$M88      +$O88</f>
        <v>0</v>
      </c>
      <c r="R88" s="98">
        <f t="shared" ref="R88:R96" si="48">IF(($L88      =0),0,((($N88      -$L88      )/$L88      )*100))</f>
        <v>0</v>
      </c>
      <c r="S88" s="98">
        <f t="shared" ref="S88:S96" si="49">IF(($M88      =0),0,((($O88      -$M88      )/$M88      )*100))</f>
        <v>0</v>
      </c>
      <c r="T88" s="98">
        <f t="shared" ref="T88:T96" si="50">IF(($E88      =0),0,(($P88      /$E88      )*100))</f>
        <v>0</v>
      </c>
      <c r="U88" s="99">
        <f t="shared" ref="U88:U96" si="51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5"/>
        <v>0</v>
      </c>
      <c r="F89" s="108" t="s">
        <v>1</v>
      </c>
      <c r="G89" s="108" t="s">
        <v>1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46"/>
        <v>0</v>
      </c>
      <c r="Q89" s="108">
        <f t="shared" si="47"/>
        <v>0</v>
      </c>
      <c r="R89" s="98">
        <f t="shared" si="48"/>
        <v>0</v>
      </c>
      <c r="S89" s="98">
        <f t="shared" si="49"/>
        <v>0</v>
      </c>
      <c r="T89" s="98">
        <f t="shared" si="50"/>
        <v>0</v>
      </c>
      <c r="U89" s="99">
        <f t="shared" si="51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5"/>
        <v>0</v>
      </c>
      <c r="F90" s="108" t="s">
        <v>1</v>
      </c>
      <c r="G90" s="108" t="s">
        <v>1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46"/>
        <v>0</v>
      </c>
      <c r="Q90" s="108">
        <f t="shared" si="47"/>
        <v>0</v>
      </c>
      <c r="R90" s="98">
        <f t="shared" si="48"/>
        <v>0</v>
      </c>
      <c r="S90" s="98">
        <f t="shared" si="49"/>
        <v>0</v>
      </c>
      <c r="T90" s="98">
        <f t="shared" si="50"/>
        <v>0</v>
      </c>
      <c r="U90" s="99">
        <f t="shared" si="51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5"/>
        <v>0</v>
      </c>
      <c r="F91" s="108" t="s">
        <v>1</v>
      </c>
      <c r="G91" s="108" t="s">
        <v>1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46"/>
        <v>0</v>
      </c>
      <c r="Q91" s="108">
        <f t="shared" si="47"/>
        <v>0</v>
      </c>
      <c r="R91" s="98">
        <f t="shared" si="48"/>
        <v>0</v>
      </c>
      <c r="S91" s="98">
        <f t="shared" si="49"/>
        <v>0</v>
      </c>
      <c r="T91" s="98">
        <f t="shared" si="50"/>
        <v>0</v>
      </c>
      <c r="U91" s="99">
        <f t="shared" si="51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5"/>
        <v>0</v>
      </c>
      <c r="F92" s="108" t="s">
        <v>1</v>
      </c>
      <c r="G92" s="108" t="s">
        <v>1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46"/>
        <v>0</v>
      </c>
      <c r="Q92" s="108">
        <f t="shared" si="47"/>
        <v>0</v>
      </c>
      <c r="R92" s="98">
        <f t="shared" si="48"/>
        <v>0</v>
      </c>
      <c r="S92" s="98">
        <f t="shared" si="49"/>
        <v>0</v>
      </c>
      <c r="T92" s="98">
        <f t="shared" si="50"/>
        <v>0</v>
      </c>
      <c r="U92" s="99">
        <f t="shared" si="51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5"/>
        <v>0</v>
      </c>
      <c r="F93" s="108" t="s">
        <v>1</v>
      </c>
      <c r="G93" s="108" t="s">
        <v>1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46"/>
        <v>0</v>
      </c>
      <c r="Q93" s="108">
        <f t="shared" si="47"/>
        <v>0</v>
      </c>
      <c r="R93" s="98">
        <f t="shared" si="48"/>
        <v>0</v>
      </c>
      <c r="S93" s="98">
        <f t="shared" si="49"/>
        <v>0</v>
      </c>
      <c r="T93" s="98">
        <f t="shared" si="50"/>
        <v>0</v>
      </c>
      <c r="U93" s="99">
        <f t="shared" si="51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5"/>
        <v>0</v>
      </c>
      <c r="F94" s="108" t="s">
        <v>1</v>
      </c>
      <c r="G94" s="108" t="s">
        <v>1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46"/>
        <v>0</v>
      </c>
      <c r="Q94" s="108">
        <f t="shared" si="47"/>
        <v>0</v>
      </c>
      <c r="R94" s="98">
        <f t="shared" si="48"/>
        <v>0</v>
      </c>
      <c r="S94" s="98">
        <f t="shared" si="49"/>
        <v>0</v>
      </c>
      <c r="T94" s="98">
        <f t="shared" si="50"/>
        <v>0</v>
      </c>
      <c r="U94" s="99">
        <f t="shared" si="51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5"/>
        <v>0</v>
      </c>
      <c r="F95" s="108" t="s">
        <v>1</v>
      </c>
      <c r="G95" s="108" t="s">
        <v>1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46"/>
        <v>0</v>
      </c>
      <c r="Q95" s="108">
        <f t="shared" si="47"/>
        <v>0</v>
      </c>
      <c r="R95" s="98">
        <f t="shared" si="48"/>
        <v>0</v>
      </c>
      <c r="S95" s="98">
        <f t="shared" si="49"/>
        <v>0</v>
      </c>
      <c r="T95" s="98">
        <f t="shared" si="50"/>
        <v>0</v>
      </c>
      <c r="U95" s="99">
        <f t="shared" si="51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5"/>
        <v>0</v>
      </c>
      <c r="F96" s="131" t="s">
        <v>1</v>
      </c>
      <c r="G96" s="131" t="s">
        <v>1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46"/>
        <v>0</v>
      </c>
      <c r="Q96" s="131">
        <f t="shared" si="47"/>
        <v>0</v>
      </c>
      <c r="R96" s="104">
        <f t="shared" si="48"/>
        <v>0</v>
      </c>
      <c r="S96" s="104">
        <f t="shared" si="49"/>
        <v>0</v>
      </c>
      <c r="T96" s="104">
        <f t="shared" si="50"/>
        <v>0</v>
      </c>
      <c r="U96" s="105">
        <f t="shared" si="51"/>
        <v>0</v>
      </c>
      <c r="V96" s="106"/>
      <c r="W96" s="107"/>
    </row>
    <row r="97" spans="1:23" ht="21" hidden="1" x14ac:dyDescent="0.25">
      <c r="A97" s="18" t="s">
        <v>120</v>
      </c>
      <c r="B97" s="132">
        <f t="shared" ref="B97:M97" si="52">SUM(B98:B112)</f>
        <v>0</v>
      </c>
      <c r="C97" s="132">
        <f t="shared" si="52"/>
        <v>0</v>
      </c>
      <c r="D97" s="132">
        <f t="shared" si="52"/>
        <v>0</v>
      </c>
      <c r="E97" s="132">
        <f t="shared" si="52"/>
        <v>0</v>
      </c>
      <c r="F97" s="132">
        <f t="shared" si="52"/>
        <v>0</v>
      </c>
      <c r="G97" s="132">
        <f t="shared" si="52"/>
        <v>0</v>
      </c>
      <c r="H97" s="132">
        <f t="shared" si="52"/>
        <v>0</v>
      </c>
      <c r="I97" s="132">
        <f t="shared" si="52"/>
        <v>0</v>
      </c>
      <c r="J97" s="132">
        <f t="shared" si="52"/>
        <v>0</v>
      </c>
      <c r="K97" s="132">
        <f t="shared" si="52"/>
        <v>0</v>
      </c>
      <c r="L97" s="132">
        <f t="shared" si="52"/>
        <v>0</v>
      </c>
      <c r="M97" s="133">
        <f t="shared" si="52"/>
        <v>0</v>
      </c>
      <c r="N97" s="132"/>
      <c r="O97" s="133"/>
      <c r="P97" s="132"/>
      <c r="Q97" s="133"/>
      <c r="R97" s="19" t="str">
        <f t="shared" ref="R97:R115" si="53">IF(L97=0," ",(N97-L97)/L97)</f>
        <v xml:space="preserve"> </v>
      </c>
      <c r="S97" s="19" t="str">
        <f t="shared" ref="S97:S115" si="54">IF(M97=0," ",(O97-M97)/M97)</f>
        <v xml:space="preserve"> </v>
      </c>
      <c r="T97" s="19" t="str">
        <f t="shared" ref="T97:T115" si="55">IF(E97=0," ",(P97/E97))</f>
        <v xml:space="preserve"> </v>
      </c>
      <c r="U97" s="20" t="str">
        <f t="shared" ref="U97:U115" si="56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 t="shared" ref="E98:E112" si="57"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3"/>
        <v xml:space="preserve"> </v>
      </c>
      <c r="S98" s="22" t="str">
        <f t="shared" si="54"/>
        <v xml:space="preserve"> </v>
      </c>
      <c r="T98" s="22" t="str">
        <f t="shared" si="55"/>
        <v xml:space="preserve"> </v>
      </c>
      <c r="U98" s="23" t="str">
        <f t="shared" si="56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si="57"/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3"/>
        <v xml:space="preserve"> </v>
      </c>
      <c r="S99" s="22" t="str">
        <f t="shared" si="54"/>
        <v xml:space="preserve"> </v>
      </c>
      <c r="T99" s="22" t="str">
        <f t="shared" si="55"/>
        <v xml:space="preserve"> </v>
      </c>
      <c r="U99" s="23" t="str">
        <f t="shared" si="56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57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3"/>
        <v xml:space="preserve"> </v>
      </c>
      <c r="S100" s="22" t="str">
        <f t="shared" si="54"/>
        <v xml:space="preserve"> </v>
      </c>
      <c r="T100" s="22" t="str">
        <f t="shared" si="55"/>
        <v xml:space="preserve"> </v>
      </c>
      <c r="U100" s="23" t="str">
        <f t="shared" si="56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57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3"/>
        <v xml:space="preserve"> </v>
      </c>
      <c r="S101" s="22" t="str">
        <f t="shared" si="54"/>
        <v xml:space="preserve"> </v>
      </c>
      <c r="T101" s="22" t="str">
        <f t="shared" si="55"/>
        <v xml:space="preserve"> </v>
      </c>
      <c r="U101" s="23" t="str">
        <f t="shared" si="56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57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3"/>
        <v xml:space="preserve"> </v>
      </c>
      <c r="S102" s="22" t="str">
        <f t="shared" si="54"/>
        <v xml:space="preserve"> </v>
      </c>
      <c r="T102" s="22" t="str">
        <f t="shared" si="55"/>
        <v xml:space="preserve"> </v>
      </c>
      <c r="U102" s="23" t="str">
        <f t="shared" si="56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57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3"/>
        <v xml:space="preserve"> </v>
      </c>
      <c r="S103" s="22" t="str">
        <f t="shared" si="54"/>
        <v xml:space="preserve"> </v>
      </c>
      <c r="T103" s="22" t="str">
        <f t="shared" si="55"/>
        <v xml:space="preserve"> </v>
      </c>
      <c r="U103" s="23" t="str">
        <f t="shared" si="56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57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3"/>
        <v xml:space="preserve"> </v>
      </c>
      <c r="S104" s="22" t="str">
        <f t="shared" si="54"/>
        <v xml:space="preserve"> </v>
      </c>
      <c r="T104" s="22" t="str">
        <f t="shared" si="55"/>
        <v xml:space="preserve"> </v>
      </c>
      <c r="U104" s="23" t="str">
        <f t="shared" si="56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57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3"/>
        <v xml:space="preserve"> </v>
      </c>
      <c r="S105" s="22" t="str">
        <f t="shared" si="54"/>
        <v xml:space="preserve"> </v>
      </c>
      <c r="T105" s="22" t="str">
        <f t="shared" si="55"/>
        <v xml:space="preserve"> </v>
      </c>
      <c r="U105" s="23" t="str">
        <f t="shared" si="56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57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3"/>
        <v xml:space="preserve"> </v>
      </c>
      <c r="S106" s="22" t="str">
        <f t="shared" si="54"/>
        <v xml:space="preserve"> </v>
      </c>
      <c r="T106" s="22" t="str">
        <f t="shared" si="55"/>
        <v xml:space="preserve"> </v>
      </c>
      <c r="U106" s="23" t="str">
        <f t="shared" si="56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57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3"/>
        <v xml:space="preserve"> </v>
      </c>
      <c r="S107" s="22" t="str">
        <f t="shared" si="54"/>
        <v xml:space="preserve"> </v>
      </c>
      <c r="T107" s="22" t="str">
        <f t="shared" si="55"/>
        <v xml:space="preserve"> </v>
      </c>
      <c r="U107" s="23" t="str">
        <f t="shared" si="56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57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3"/>
        <v xml:space="preserve"> </v>
      </c>
      <c r="S108" s="22" t="str">
        <f t="shared" si="54"/>
        <v xml:space="preserve"> </v>
      </c>
      <c r="T108" s="22" t="str">
        <f t="shared" si="55"/>
        <v xml:space="preserve"> </v>
      </c>
      <c r="U108" s="23" t="str">
        <f t="shared" si="56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57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3"/>
        <v xml:space="preserve"> </v>
      </c>
      <c r="S109" s="22" t="str">
        <f t="shared" si="54"/>
        <v xml:space="preserve"> </v>
      </c>
      <c r="T109" s="22" t="str">
        <f t="shared" si="55"/>
        <v xml:space="preserve"> </v>
      </c>
      <c r="U109" s="23" t="str">
        <f t="shared" si="56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57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3"/>
        <v xml:space="preserve"> </v>
      </c>
      <c r="S110" s="22" t="str">
        <f t="shared" si="54"/>
        <v xml:space="preserve"> </v>
      </c>
      <c r="T110" s="22" t="str">
        <f t="shared" si="55"/>
        <v xml:space="preserve"> </v>
      </c>
      <c r="U110" s="23" t="str">
        <f t="shared" si="56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57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3"/>
        <v xml:space="preserve"> </v>
      </c>
      <c r="S111" s="22" t="str">
        <f t="shared" si="54"/>
        <v xml:space="preserve"> </v>
      </c>
      <c r="T111" s="22" t="str">
        <f t="shared" si="55"/>
        <v xml:space="preserve"> </v>
      </c>
      <c r="U111" s="23" t="str">
        <f t="shared" si="56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57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3"/>
        <v xml:space="preserve"> </v>
      </c>
      <c r="S112" s="22" t="str">
        <f t="shared" si="54"/>
        <v xml:space="preserve"> </v>
      </c>
      <c r="T112" s="22" t="str">
        <f t="shared" si="55"/>
        <v xml:space="preserve"> </v>
      </c>
      <c r="U112" s="23" t="str">
        <f t="shared" si="56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si="53"/>
        <v xml:space="preserve"> </v>
      </c>
      <c r="S113" s="20" t="str">
        <f t="shared" si="54"/>
        <v xml:space="preserve"> </v>
      </c>
      <c r="T113" s="19" t="str">
        <f t="shared" si="55"/>
        <v xml:space="preserve"> </v>
      </c>
      <c r="U113" s="20" t="str">
        <f t="shared" si="56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58">B97+B87</f>
        <v>0</v>
      </c>
      <c r="C114" s="137">
        <f t="shared" si="58"/>
        <v>0</v>
      </c>
      <c r="D114" s="137">
        <f t="shared" si="58"/>
        <v>0</v>
      </c>
      <c r="E114" s="137">
        <f t="shared" si="58"/>
        <v>0</v>
      </c>
      <c r="F114" s="137" t="e">
        <f t="shared" si="58"/>
        <v>#VALUE!</v>
      </c>
      <c r="G114" s="137" t="e">
        <f t="shared" si="58"/>
        <v>#VALUE!</v>
      </c>
      <c r="H114" s="137">
        <f t="shared" si="58"/>
        <v>0</v>
      </c>
      <c r="I114" s="137">
        <f t="shared" si="58"/>
        <v>0</v>
      </c>
      <c r="J114" s="137">
        <f t="shared" si="58"/>
        <v>0</v>
      </c>
      <c r="K114" s="137">
        <f t="shared" si="58"/>
        <v>0</v>
      </c>
      <c r="L114" s="137">
        <f t="shared" si="58"/>
        <v>0</v>
      </c>
      <c r="M114" s="137">
        <f t="shared" si="58"/>
        <v>0</v>
      </c>
      <c r="N114" s="137">
        <f t="shared" si="58"/>
        <v>0</v>
      </c>
      <c r="O114" s="137">
        <f t="shared" si="58"/>
        <v>0</v>
      </c>
      <c r="P114" s="137">
        <f t="shared" si="58"/>
        <v>0</v>
      </c>
      <c r="Q114" s="137">
        <f t="shared" si="58"/>
        <v>0</v>
      </c>
      <c r="R114" s="29" t="str">
        <f t="shared" si="53"/>
        <v xml:space="preserve"> </v>
      </c>
      <c r="S114" s="30" t="str">
        <f t="shared" si="54"/>
        <v xml:space="preserve"> </v>
      </c>
      <c r="T114" s="29" t="str">
        <f t="shared" si="55"/>
        <v xml:space="preserve"> </v>
      </c>
      <c r="U114" s="30" t="str">
        <f t="shared" si="56"/>
        <v xml:space="preserve"> </v>
      </c>
      <c r="V114" s="27"/>
      <c r="W114" s="28"/>
    </row>
    <row r="115" spans="1:23" hidden="1" x14ac:dyDescent="0.25">
      <c r="A115" s="31" t="s">
        <v>121</v>
      </c>
      <c r="B115" s="139">
        <f t="shared" ref="B115:Q115" si="59">B87</f>
        <v>0</v>
      </c>
      <c r="C115" s="139">
        <f t="shared" si="59"/>
        <v>0</v>
      </c>
      <c r="D115" s="139">
        <f t="shared" si="59"/>
        <v>0</v>
      </c>
      <c r="E115" s="139">
        <f t="shared" si="59"/>
        <v>0</v>
      </c>
      <c r="F115" s="139" t="e">
        <f t="shared" si="59"/>
        <v>#VALUE!</v>
      </c>
      <c r="G115" s="139" t="e">
        <f t="shared" si="59"/>
        <v>#VALUE!</v>
      </c>
      <c r="H115" s="139">
        <f t="shared" si="59"/>
        <v>0</v>
      </c>
      <c r="I115" s="139">
        <f t="shared" si="59"/>
        <v>0</v>
      </c>
      <c r="J115" s="139">
        <f t="shared" si="59"/>
        <v>0</v>
      </c>
      <c r="K115" s="139">
        <f t="shared" si="59"/>
        <v>0</v>
      </c>
      <c r="L115" s="139">
        <f t="shared" si="59"/>
        <v>0</v>
      </c>
      <c r="M115" s="139">
        <f t="shared" si="59"/>
        <v>0</v>
      </c>
      <c r="N115" s="139">
        <f t="shared" si="59"/>
        <v>0</v>
      </c>
      <c r="O115" s="139">
        <f t="shared" si="59"/>
        <v>0</v>
      </c>
      <c r="P115" s="139">
        <f t="shared" si="59"/>
        <v>0</v>
      </c>
      <c r="Q115" s="139">
        <f t="shared" si="59"/>
        <v>0</v>
      </c>
      <c r="R115" s="29" t="str">
        <f t="shared" si="53"/>
        <v xml:space="preserve"> </v>
      </c>
      <c r="S115" s="30" t="str">
        <f t="shared" si="54"/>
        <v xml:space="preserve"> </v>
      </c>
      <c r="T115" s="29" t="str">
        <f t="shared" si="55"/>
        <v xml:space="preserve"> </v>
      </c>
      <c r="U115" s="30" t="str">
        <f t="shared" si="56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122</v>
      </c>
    </row>
    <row r="118" spans="1:23" x14ac:dyDescent="0.25">
      <c r="A118" s="35" t="s">
        <v>123</v>
      </c>
    </row>
    <row r="119" spans="1:23" ht="13" x14ac:dyDescent="0.3">
      <c r="A119" s="35" t="s">
        <v>124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125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126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127</v>
      </c>
    </row>
    <row r="124" spans="1:23" ht="13" x14ac:dyDescent="0.3">
      <c r="A124" s="36" t="s">
        <v>93</v>
      </c>
      <c r="G124" s="36" t="s">
        <v>93</v>
      </c>
      <c r="W124" s="36"/>
    </row>
    <row r="125" spans="1:23" ht="13" x14ac:dyDescent="0.3">
      <c r="A125" s="36"/>
      <c r="G125" s="36"/>
      <c r="W125" s="36"/>
    </row>
    <row r="126" spans="1:23" ht="13" x14ac:dyDescent="0.3">
      <c r="A126" s="36" t="s">
        <v>93</v>
      </c>
      <c r="G126" s="36" t="s">
        <v>93</v>
      </c>
      <c r="W126" s="36"/>
    </row>
  </sheetData>
  <sheetProtection algorithmName="SHA-512" hashValue="hHyAHPLWUtiwfGSqug/C6SbSrlp59IAqy8vu6/RV3QGdVnMd2kvnllW3XYdxnKCTPW7r71K24kDuk9uLIWhT2w==" saltValue="2hsdQKRws55I2bofVdiOSg==" spinCount="100000" sheet="1" objects="1" scenarios="1"/>
  <mergeCells count="18"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D37E9-EB00-4A3D-B68B-57A71A20F196}">
  <sheetPr>
    <pageSetUpPr fitToPage="1"/>
  </sheetPr>
  <dimension ref="A1:W126"/>
  <sheetViews>
    <sheetView showGridLines="0" tabSelected="1" workbookViewId="0">
      <selection activeCell="A5" sqref="A5:U5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136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1</v>
      </c>
      <c r="G9" s="110" t="s">
        <v>1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1</v>
      </c>
      <c r="W9" s="110" t="s">
        <v>1</v>
      </c>
    </row>
    <row r="10" spans="1:23" ht="13" customHeight="1" x14ac:dyDescent="0.3">
      <c r="A10" s="53" t="s">
        <v>37</v>
      </c>
      <c r="B10" s="108">
        <v>50800000</v>
      </c>
      <c r="C10" s="108"/>
      <c r="D10" s="108"/>
      <c r="E10" s="108">
        <f>$B10      +$C10      +$D10</f>
        <v>50800000</v>
      </c>
      <c r="F10" s="109">
        <v>50800000</v>
      </c>
      <c r="G10" s="110">
        <v>50800000</v>
      </c>
      <c r="H10" s="109">
        <v>10752000</v>
      </c>
      <c r="I10" s="110">
        <v>8945582</v>
      </c>
      <c r="J10" s="109">
        <v>6984000</v>
      </c>
      <c r="K10" s="110">
        <v>7085763</v>
      </c>
      <c r="L10" s="109">
        <v>7737000</v>
      </c>
      <c r="M10" s="110">
        <v>6967214</v>
      </c>
      <c r="N10" s="109">
        <v>13280000</v>
      </c>
      <c r="O10" s="110">
        <v>17256724</v>
      </c>
      <c r="P10" s="109">
        <f>$H10      +$J10      +$L10      +$N10</f>
        <v>38753000</v>
      </c>
      <c r="Q10" s="110">
        <f>$I10      +$K10      +$M10      +$O10</f>
        <v>40255283</v>
      </c>
      <c r="R10" s="54">
        <f>IF(($L10      =0),0,((($N10      -$L10      )/$L10      )*100))</f>
        <v>71.642755590021963</v>
      </c>
      <c r="S10" s="55">
        <f>IF(($M10      =0),0,((($O10      -$M10      )/$M10      )*100))</f>
        <v>147.68471300005999</v>
      </c>
      <c r="T10" s="54">
        <f>IF(($E10      =0),0,(($P10      /$E10      )*100))</f>
        <v>76.285433070866134</v>
      </c>
      <c r="U10" s="56">
        <f>IF(($E10      =0),0,(($Q10      /$E10      )*100))</f>
        <v>79.242683070866136</v>
      </c>
      <c r="V10" s="109">
        <v>200000</v>
      </c>
      <c r="W10" s="110" t="s">
        <v>1</v>
      </c>
    </row>
    <row r="11" spans="1:23" ht="13" customHeight="1" x14ac:dyDescent="0.3">
      <c r="A11" s="53" t="s">
        <v>38</v>
      </c>
      <c r="B11" s="108">
        <v>32200000</v>
      </c>
      <c r="C11" s="108"/>
      <c r="D11" s="108"/>
      <c r="E11" s="108">
        <f>$B11      +$C11      +$D11</f>
        <v>32200000</v>
      </c>
      <c r="F11" s="109">
        <v>32200000</v>
      </c>
      <c r="G11" s="110">
        <v>32200000</v>
      </c>
      <c r="H11" s="109">
        <v>5711000</v>
      </c>
      <c r="I11" s="110">
        <v>5306048</v>
      </c>
      <c r="J11" s="109">
        <v>8040000</v>
      </c>
      <c r="K11" s="110">
        <v>6937339</v>
      </c>
      <c r="L11" s="109">
        <v>9266000</v>
      </c>
      <c r="M11" s="110">
        <v>4538317</v>
      </c>
      <c r="N11" s="109">
        <v>9183000</v>
      </c>
      <c r="O11" s="110">
        <v>9124804</v>
      </c>
      <c r="P11" s="109">
        <f>$H11      +$J11      +$L11      +$N11</f>
        <v>32200000</v>
      </c>
      <c r="Q11" s="110">
        <f>$I11      +$K11      +$M11      +$O11</f>
        <v>25906508</v>
      </c>
      <c r="R11" s="54">
        <f>IF(($L11      =0),0,((($N11      -$L11      )/$L11      )*100))</f>
        <v>-0.8957478955320527</v>
      </c>
      <c r="S11" s="55">
        <f>IF(($M11      =0),0,((($O11      -$M11      )/$M11      )*100))</f>
        <v>101.06140668446034</v>
      </c>
      <c r="T11" s="54">
        <f>IF(($E11      =0),0,(($P11      /$E11      )*100))</f>
        <v>100</v>
      </c>
      <c r="U11" s="56">
        <f>IF(($E11      =0),0,(($Q11      /$E11      )*100))</f>
        <v>80.454993788819877</v>
      </c>
      <c r="V11" s="109" t="s">
        <v>1</v>
      </c>
      <c r="W11" s="110" t="s">
        <v>1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>$B12      +$C12      +$D12</f>
        <v>0</v>
      </c>
      <c r="F12" s="109" t="s">
        <v>1</v>
      </c>
      <c r="G12" s="110" t="s">
        <v>1</v>
      </c>
      <c r="H12" s="109"/>
      <c r="I12" s="110"/>
      <c r="J12" s="109"/>
      <c r="K12" s="110"/>
      <c r="L12" s="109"/>
      <c r="M12" s="110"/>
      <c r="N12" s="109"/>
      <c r="O12" s="110"/>
      <c r="P12" s="109">
        <f>$H12      +$J12      +$L12      +$N12</f>
        <v>0</v>
      </c>
      <c r="Q12" s="110">
        <f>$I12      +$K12      +$M12      +$O12</f>
        <v>0</v>
      </c>
      <c r="R12" s="54">
        <f>IF(($L12      =0),0,((($N12      -$L12      )/$L12      )*100))</f>
        <v>0</v>
      </c>
      <c r="S12" s="55">
        <f>IF(($M12      =0),0,((($O12      -$M12      )/$M12      )*100))</f>
        <v>0</v>
      </c>
      <c r="T12" s="54">
        <f>IF(($E12      =0),0,(($P12      /$E12      )*100))</f>
        <v>0</v>
      </c>
      <c r="U12" s="56">
        <f>IF(($E12      =0),0,(($Q12      /$E12      )*100))</f>
        <v>0</v>
      </c>
      <c r="V12" s="109" t="s">
        <v>1</v>
      </c>
      <c r="W12" s="110" t="s">
        <v>1</v>
      </c>
    </row>
    <row r="13" spans="1:23" ht="13" customHeight="1" x14ac:dyDescent="0.3">
      <c r="A13" s="53" t="s">
        <v>40</v>
      </c>
      <c r="B13" s="108">
        <v>182100000</v>
      </c>
      <c r="C13" s="108"/>
      <c r="D13" s="108"/>
      <c r="E13" s="108">
        <f>$B13      +$C13      +$D13</f>
        <v>182100000</v>
      </c>
      <c r="F13" s="109" t="s">
        <v>1</v>
      </c>
      <c r="G13" s="110" t="s">
        <v>1</v>
      </c>
      <c r="H13" s="109"/>
      <c r="I13" s="110"/>
      <c r="J13" s="109"/>
      <c r="K13" s="110"/>
      <c r="L13" s="109"/>
      <c r="M13" s="110"/>
      <c r="N13" s="109"/>
      <c r="O13" s="110">
        <v>86867855</v>
      </c>
      <c r="P13" s="109">
        <f>$H13      +$J13      +$L13      +$N13</f>
        <v>0</v>
      </c>
      <c r="Q13" s="110">
        <f>$I13      +$K13      +$M13      +$O13</f>
        <v>86867855</v>
      </c>
      <c r="R13" s="54">
        <f>IF(($L13      =0),0,((($N13      -$L13      )/$L13      )*100))</f>
        <v>0</v>
      </c>
      <c r="S13" s="55">
        <f>IF(($M13      =0),0,((($O13      -$M13      )/$M13      )*100))</f>
        <v>0</v>
      </c>
      <c r="T13" s="54">
        <f>IF(($E13      =0),0,(($P13      /$E13      )*100))</f>
        <v>0</v>
      </c>
      <c r="U13" s="56">
        <f>IF(($E13      =0),0,(($Q13      /$E13      )*100))</f>
        <v>47.703380010982976</v>
      </c>
      <c r="V13" s="109" t="s">
        <v>1</v>
      </c>
      <c r="W13" s="110" t="s">
        <v>1</v>
      </c>
    </row>
    <row r="14" spans="1:23" ht="13" customHeight="1" x14ac:dyDescent="0.3">
      <c r="A14" s="53" t="s">
        <v>41</v>
      </c>
      <c r="B14" s="108">
        <v>66000000</v>
      </c>
      <c r="C14" s="108"/>
      <c r="D14" s="108"/>
      <c r="E14" s="108">
        <f>$B14      +$C14      +$D14</f>
        <v>66000000</v>
      </c>
      <c r="F14" s="109">
        <v>66000000</v>
      </c>
      <c r="G14" s="110">
        <v>65900000</v>
      </c>
      <c r="H14" s="109">
        <v>13779000</v>
      </c>
      <c r="I14" s="110">
        <v>715417</v>
      </c>
      <c r="J14" s="109">
        <v>6647000</v>
      </c>
      <c r="K14" s="110">
        <v>26187591</v>
      </c>
      <c r="L14" s="109">
        <v>14194000</v>
      </c>
      <c r="M14" s="110">
        <v>19205827</v>
      </c>
      <c r="N14" s="109">
        <v>11412000</v>
      </c>
      <c r="O14" s="110">
        <v>7811552</v>
      </c>
      <c r="P14" s="109">
        <f>$H14      +$J14      +$L14      +$N14</f>
        <v>46032000</v>
      </c>
      <c r="Q14" s="110">
        <f>$I14      +$K14      +$M14      +$O14</f>
        <v>53920387</v>
      </c>
      <c r="R14" s="54">
        <f>IF(($L14      =0),0,((($N14      -$L14      )/$L14      )*100))</f>
        <v>-19.599830914470903</v>
      </c>
      <c r="S14" s="55">
        <f>IF(($M14      =0),0,((($O14      -$M14      )/$M14      )*100))</f>
        <v>-59.327177111404779</v>
      </c>
      <c r="T14" s="54">
        <f>IF(($E14      =0),0,(($P14      /$E14      )*100))</f>
        <v>69.74545454545455</v>
      </c>
      <c r="U14" s="56">
        <f>IF(($E14      =0),0,(($Q14      /$E14      )*100))</f>
        <v>81.697556060606061</v>
      </c>
      <c r="V14" s="109">
        <v>3218000</v>
      </c>
      <c r="W14" s="110">
        <v>3218000</v>
      </c>
    </row>
    <row r="15" spans="1:23" ht="13" customHeight="1" x14ac:dyDescent="0.3">
      <c r="A15" s="53" t="s">
        <v>42</v>
      </c>
      <c r="B15" s="108">
        <v>13000000</v>
      </c>
      <c r="C15" s="108"/>
      <c r="D15" s="108"/>
      <c r="E15" s="108">
        <f>$B15      +$C15      +$D15</f>
        <v>13000000</v>
      </c>
      <c r="F15" s="109">
        <v>13000000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>$H15      +$J15      +$L15      +$N15</f>
        <v>0</v>
      </c>
      <c r="Q15" s="110">
        <f>$I15      +$K15      +$M15      +$O15</f>
        <v>0</v>
      </c>
      <c r="R15" s="54">
        <f>IF(($L15      =0),0,((($N15      -$L15      )/$L15      )*100))</f>
        <v>0</v>
      </c>
      <c r="S15" s="55">
        <f>IF(($M15      =0),0,((($O15      -$M15      )/$M15      )*100))</f>
        <v>0</v>
      </c>
      <c r="T15" s="54">
        <f>IF(($E15      =0),0,(($P15      /$E15      )*100))</f>
        <v>0</v>
      </c>
      <c r="U15" s="56">
        <f>IF(($E15      =0),0,(($Q15      /$E15      )*100))</f>
        <v>0</v>
      </c>
      <c r="V15" s="109" t="s">
        <v>1</v>
      </c>
      <c r="W15" s="110" t="s">
        <v>1</v>
      </c>
    </row>
    <row r="16" spans="1:23" ht="13" customHeight="1" x14ac:dyDescent="0.3">
      <c r="A16" s="53" t="s">
        <v>43</v>
      </c>
      <c r="B16" s="108">
        <v>184000000</v>
      </c>
      <c r="C16" s="108">
        <v>-19000000</v>
      </c>
      <c r="D16" s="108"/>
      <c r="E16" s="108">
        <f>$B16      +$C16      +$D16</f>
        <v>165000000</v>
      </c>
      <c r="F16" s="109">
        <v>165000000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>$H16      +$J16      +$L16      +$N16</f>
        <v>0</v>
      </c>
      <c r="Q16" s="110">
        <f>$I16      +$K16      +$M16      +$O16</f>
        <v>0</v>
      </c>
      <c r="R16" s="54">
        <f>IF(($L16      =0),0,((($N16      -$L16      )/$L16      )*100))</f>
        <v>0</v>
      </c>
      <c r="S16" s="55">
        <f>IF(($M16      =0),0,((($O16      -$M16      )/$M16      )*100))</f>
        <v>0</v>
      </c>
      <c r="T16" s="54">
        <f>IF(($E16      =0),0,(($P16      /$E16      )*100))</f>
        <v>0</v>
      </c>
      <c r="U16" s="56">
        <f>IF(($E16      =0),0,(($Q16      /$E16      )*100))</f>
        <v>0</v>
      </c>
      <c r="V16" s="109" t="s">
        <v>1</v>
      </c>
      <c r="W16" s="110" t="s">
        <v>1</v>
      </c>
    </row>
    <row r="17" spans="1:23" ht="13" customHeight="1" x14ac:dyDescent="0.3">
      <c r="A17" s="57" t="s">
        <v>44</v>
      </c>
      <c r="B17" s="111">
        <f>SUM(B9:B16)</f>
        <v>528100000</v>
      </c>
      <c r="C17" s="111">
        <f>SUM(C9:C16)</f>
        <v>-19000000</v>
      </c>
      <c r="D17" s="111"/>
      <c r="E17" s="111">
        <f>$B17      +$C17      +$D17</f>
        <v>509100000</v>
      </c>
      <c r="F17" s="112">
        <f>SUM(F9:F16)</f>
        <v>327000000</v>
      </c>
      <c r="G17" s="113">
        <f>SUM(G9:G16)</f>
        <v>148900000</v>
      </c>
      <c r="H17" s="112">
        <f>SUM(H9:H16)</f>
        <v>30242000</v>
      </c>
      <c r="I17" s="113">
        <f>SUM(I9:I16)</f>
        <v>14967047</v>
      </c>
      <c r="J17" s="112">
        <f>SUM(J9:J16)</f>
        <v>21671000</v>
      </c>
      <c r="K17" s="113">
        <f>SUM(K9:K16)</f>
        <v>40210693</v>
      </c>
      <c r="L17" s="112">
        <f>SUM(L9:L16)</f>
        <v>31197000</v>
      </c>
      <c r="M17" s="113">
        <f>SUM(M9:M16)</f>
        <v>30711358</v>
      </c>
      <c r="N17" s="112">
        <f>SUM(N9:N16)</f>
        <v>33875000</v>
      </c>
      <c r="O17" s="113">
        <f>SUM(O9:O16)</f>
        <v>121060935</v>
      </c>
      <c r="P17" s="112">
        <f>$H17      +$J17      +$L17      +$N17</f>
        <v>116985000</v>
      </c>
      <c r="Q17" s="113">
        <f>$I17      +$K17      +$M17      +$O17</f>
        <v>206950033</v>
      </c>
      <c r="R17" s="58">
        <f>IF(($L17      =0),0,((($N17      -$L17      )/$L17      )*100))</f>
        <v>8.5841587332115257</v>
      </c>
      <c r="S17" s="59">
        <f>IF(($M17      =0),0,((($O17      -$M17      )/$M17      )*100))</f>
        <v>294.1894559009732</v>
      </c>
      <c r="T17" s="58">
        <f>IF((SUM($E9:$E14))=0,0,(P17/(SUM($E9:$E14))*100))</f>
        <v>35.332225913621265</v>
      </c>
      <c r="U17" s="60">
        <f>IF((SUM($E9:$E14))=0,0,(Q17/(SUM($E9:$E14))*100))</f>
        <v>62.503785261250378</v>
      </c>
      <c r="V17" s="112">
        <f>SUM(V9:V16)</f>
        <v>3418000</v>
      </c>
      <c r="W17" s="113">
        <f>SUM(W9:W16)</f>
        <v>3218000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201771000</v>
      </c>
      <c r="C19" s="108"/>
      <c r="D19" s="108"/>
      <c r="E19" s="108">
        <f>$B19      +$C19      +$D19</f>
        <v>201771000</v>
      </c>
      <c r="F19" s="109">
        <v>201771000</v>
      </c>
      <c r="G19" s="110">
        <v>194421000</v>
      </c>
      <c r="H19" s="109">
        <v>28482000</v>
      </c>
      <c r="I19" s="110">
        <v>26162400</v>
      </c>
      <c r="J19" s="109">
        <v>84247000</v>
      </c>
      <c r="K19" s="110">
        <v>63479402</v>
      </c>
      <c r="L19" s="109">
        <v>31548000</v>
      </c>
      <c r="M19" s="110">
        <v>24094769</v>
      </c>
      <c r="N19" s="109">
        <v>47518000</v>
      </c>
      <c r="O19" s="110">
        <v>67774080</v>
      </c>
      <c r="P19" s="109">
        <f>$H19      +$J19      +$L19      +$N19</f>
        <v>191795000</v>
      </c>
      <c r="Q19" s="110">
        <f>$I19      +$K19      +$M19      +$O19</f>
        <v>181510651</v>
      </c>
      <c r="R19" s="54">
        <f>IF(($L19      =0),0,((($N19      -$L19      )/$L19      )*100))</f>
        <v>50.621275516673002</v>
      </c>
      <c r="S19" s="55">
        <f>IF(($M19      =0),0,((($O19      -$M19      )/$M19      )*100))</f>
        <v>181.28130217807856</v>
      </c>
      <c r="T19" s="54">
        <f>IF(($E19      =0),0,(($P19      /$E19      )*100))</f>
        <v>95.055781058724989</v>
      </c>
      <c r="U19" s="56">
        <f>IF(($E19      =0),0,(($Q19      /$E19      )*100))</f>
        <v>89.958740849775239</v>
      </c>
      <c r="V19" s="109" t="s">
        <v>1</v>
      </c>
      <c r="W19" s="110" t="s">
        <v>1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>$B20      +$C20      +$D20</f>
        <v>0</v>
      </c>
      <c r="F20" s="109" t="s">
        <v>1</v>
      </c>
      <c r="G20" s="110" t="s">
        <v>1</v>
      </c>
      <c r="H20" s="109"/>
      <c r="I20" s="110"/>
      <c r="J20" s="109"/>
      <c r="K20" s="110"/>
      <c r="L20" s="109"/>
      <c r="M20" s="110"/>
      <c r="N20" s="109"/>
      <c r="O20" s="110"/>
      <c r="P20" s="109">
        <f>$H20      +$J20      +$L20      +$N20</f>
        <v>0</v>
      </c>
      <c r="Q20" s="110">
        <f>$I20      +$K20      +$M20      +$O20</f>
        <v>0</v>
      </c>
      <c r="R20" s="54">
        <f>IF(($L20      =0),0,((($N20      -$L20      )/$L20      )*100))</f>
        <v>0</v>
      </c>
      <c r="S20" s="55">
        <f>IF(($M20      =0),0,((($O20      -$M20      )/$M20      )*100))</f>
        <v>0</v>
      </c>
      <c r="T20" s="54">
        <f>IF(($E20      =0),0,(($P20      /$E20      )*100))</f>
        <v>0</v>
      </c>
      <c r="U20" s="56">
        <f>IF(($E20      =0),0,(($Q20      /$E20      )*100))</f>
        <v>0</v>
      </c>
      <c r="V20" s="109" t="s">
        <v>1</v>
      </c>
      <c r="W20" s="110" t="s">
        <v>1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>$B21      +$C21      +$D21</f>
        <v>0</v>
      </c>
      <c r="F21" s="109" t="s">
        <v>1</v>
      </c>
      <c r="G21" s="110" t="s">
        <v>1</v>
      </c>
      <c r="H21" s="109"/>
      <c r="I21" s="110"/>
      <c r="J21" s="109"/>
      <c r="K21" s="110"/>
      <c r="L21" s="109"/>
      <c r="M21" s="110"/>
      <c r="N21" s="109"/>
      <c r="O21" s="110"/>
      <c r="P21" s="109">
        <f>$H21      +$J21      +$L21      +$N21</f>
        <v>0</v>
      </c>
      <c r="Q21" s="110">
        <f>$I21      +$K21      +$M21      +$O21</f>
        <v>0</v>
      </c>
      <c r="R21" s="54">
        <f>IF(($L21      =0),0,((($N21      -$L21      )/$L21      )*100))</f>
        <v>0</v>
      </c>
      <c r="S21" s="55">
        <f>IF(($M21      =0),0,((($O21      -$M21      )/$M21      )*100))</f>
        <v>0</v>
      </c>
      <c r="T21" s="54">
        <f>IF(($E21      =0),0,(($P21      /$E21      )*100))</f>
        <v>0</v>
      </c>
      <c r="U21" s="56">
        <f>IF(($E21      =0),0,(($Q21      /$E21      )*100))</f>
        <v>0</v>
      </c>
      <c r="V21" s="109" t="s">
        <v>1</v>
      </c>
      <c r="W21" s="110" t="s">
        <v>1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>$B22      +$C22      +$D22</f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>$H22      +$J22      +$L22      +$N22</f>
        <v>0</v>
      </c>
      <c r="Q22" s="110">
        <f>$I22      +$K22      +$M22      +$O22</f>
        <v>0</v>
      </c>
      <c r="R22" s="54">
        <f>IF(($L22      =0),0,((($N22      -$L22      )/$L22      )*100))</f>
        <v>0</v>
      </c>
      <c r="S22" s="55">
        <f>IF(($M22      =0),0,((($O22      -$M22      )/$M22      )*100))</f>
        <v>0</v>
      </c>
      <c r="T22" s="54">
        <f>IF(($E22      =0),0,(($P22      /$E22      )*100))</f>
        <v>0</v>
      </c>
      <c r="U22" s="56">
        <f>IF(($E22      =0),0,(($Q22      /$E22      )*100))</f>
        <v>0</v>
      </c>
      <c r="V22" s="109">
        <v>38069000</v>
      </c>
      <c r="W22" s="110">
        <v>21201000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>$B23      +$C23      +$D23</f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>$H23      +$J23      +$L23      +$N23</f>
        <v>0</v>
      </c>
      <c r="Q23" s="110">
        <f>$I23      +$K23      +$M23      +$O23</f>
        <v>0</v>
      </c>
      <c r="R23" s="54">
        <f>IF(($L23      =0),0,((($N23      -$L23      )/$L23      )*100))</f>
        <v>0</v>
      </c>
      <c r="S23" s="55">
        <f>IF(($M23      =0),0,((($O23      -$M23      )/$M23      )*100))</f>
        <v>0</v>
      </c>
      <c r="T23" s="54">
        <f>IF(($E23      =0),0,(($P23      /$E23      )*100))</f>
        <v>0</v>
      </c>
      <c r="U23" s="56">
        <f>IF(($E23      =0),0,(($Q23      /$E23      )*100))</f>
        <v>0</v>
      </c>
      <c r="V23" s="109">
        <v>18254000</v>
      </c>
      <c r="W23" s="110" t="s">
        <v>1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>$B24      +$C24      +$D24</f>
        <v>0</v>
      </c>
      <c r="F24" s="109" t="s">
        <v>1</v>
      </c>
      <c r="G24" s="110" t="s">
        <v>1</v>
      </c>
      <c r="H24" s="109"/>
      <c r="I24" s="110"/>
      <c r="J24" s="109"/>
      <c r="K24" s="110"/>
      <c r="L24" s="109"/>
      <c r="M24" s="110"/>
      <c r="N24" s="109"/>
      <c r="O24" s="110"/>
      <c r="P24" s="109">
        <f>$H24      +$J24      +$L24      +$N24</f>
        <v>0</v>
      </c>
      <c r="Q24" s="110">
        <f>$I24      +$K24      +$M24      +$O24</f>
        <v>0</v>
      </c>
      <c r="R24" s="54">
        <f>IF(($L24      =0),0,((($N24      -$L24      )/$L24      )*100))</f>
        <v>0</v>
      </c>
      <c r="S24" s="55">
        <f>IF(($M24      =0),0,((($O24      -$M24      )/$M24      )*100))</f>
        <v>0</v>
      </c>
      <c r="T24" s="54">
        <f>IF(($E24      =0),0,(($P24      /$E24      )*100))</f>
        <v>0</v>
      </c>
      <c r="U24" s="56">
        <f>IF(($E24      =0),0,(($Q24      /$E24      )*100))</f>
        <v>0</v>
      </c>
      <c r="V24" s="109" t="s">
        <v>1</v>
      </c>
      <c r="W24" s="110" t="s">
        <v>1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>$B25      +$C25      +$D25</f>
        <v>0</v>
      </c>
      <c r="F25" s="109" t="s">
        <v>1</v>
      </c>
      <c r="G25" s="110" t="s">
        <v>1</v>
      </c>
      <c r="H25" s="109"/>
      <c r="I25" s="110"/>
      <c r="J25" s="109"/>
      <c r="K25" s="110"/>
      <c r="L25" s="109"/>
      <c r="M25" s="110"/>
      <c r="N25" s="109"/>
      <c r="O25" s="110"/>
      <c r="P25" s="109">
        <f>$H25      +$J25      +$L25      +$N25</f>
        <v>0</v>
      </c>
      <c r="Q25" s="110">
        <f>$I25      +$K25      +$M25      +$O25</f>
        <v>0</v>
      </c>
      <c r="R25" s="54">
        <f>IF(($L25      =0),0,((($N25      -$L25      )/$L25      )*100))</f>
        <v>0</v>
      </c>
      <c r="S25" s="55">
        <f>IF(($M25      =0),0,((($O25      -$M25      )/$M25      )*100))</f>
        <v>0</v>
      </c>
      <c r="T25" s="54">
        <f>IF(($E25      =0),0,(($P25      /$E25      )*100))</f>
        <v>0</v>
      </c>
      <c r="U25" s="56">
        <f>IF(($E25      =0),0,(($Q25      /$E25      )*100))</f>
        <v>0</v>
      </c>
      <c r="V25" s="109" t="s">
        <v>1</v>
      </c>
      <c r="W25" s="110" t="s">
        <v>1</v>
      </c>
    </row>
    <row r="26" spans="1:23" ht="13" customHeight="1" x14ac:dyDescent="0.3">
      <c r="A26" s="57" t="s">
        <v>44</v>
      </c>
      <c r="B26" s="111">
        <f>SUM(B19:B25)</f>
        <v>201771000</v>
      </c>
      <c r="C26" s="111">
        <f>SUM(C19:C25)</f>
        <v>0</v>
      </c>
      <c r="D26" s="111"/>
      <c r="E26" s="111">
        <f>$B26      +$C26      +$D26</f>
        <v>201771000</v>
      </c>
      <c r="F26" s="112">
        <f>SUM(F19:F25)</f>
        <v>201771000</v>
      </c>
      <c r="G26" s="113">
        <f>SUM(G19:G25)</f>
        <v>194421000</v>
      </c>
      <c r="H26" s="112">
        <f>SUM(H19:H25)</f>
        <v>28482000</v>
      </c>
      <c r="I26" s="113">
        <f>SUM(I19:I25)</f>
        <v>26162400</v>
      </c>
      <c r="J26" s="112">
        <f>SUM(J19:J25)</f>
        <v>84247000</v>
      </c>
      <c r="K26" s="113">
        <f>SUM(K19:K25)</f>
        <v>63479402</v>
      </c>
      <c r="L26" s="112">
        <f>SUM(L19:L25)</f>
        <v>31548000</v>
      </c>
      <c r="M26" s="113">
        <f>SUM(M19:M25)</f>
        <v>24094769</v>
      </c>
      <c r="N26" s="112">
        <f>SUM(N19:N25)</f>
        <v>47518000</v>
      </c>
      <c r="O26" s="113">
        <f>SUM(O19:O25)</f>
        <v>67774080</v>
      </c>
      <c r="P26" s="112">
        <f>$H26      +$J26      +$L26      +$N26</f>
        <v>191795000</v>
      </c>
      <c r="Q26" s="113">
        <f>$I26      +$K26      +$M26      +$O26</f>
        <v>181510651</v>
      </c>
      <c r="R26" s="58">
        <f>IF(($L26      =0),0,((($N26      -$L26      )/$L26      )*100))</f>
        <v>50.621275516673002</v>
      </c>
      <c r="S26" s="59">
        <f>IF(($M26      =0),0,((($O26      -$M26      )/$M26      )*100))</f>
        <v>181.28130217807856</v>
      </c>
      <c r="T26" s="58">
        <f>IF(($E26-$E21-$E25)   =0,0,($P26   /($E26-$E21-$E25)   )*100)</f>
        <v>95.055781058724989</v>
      </c>
      <c r="U26" s="60">
        <f>IF(($E26-$E21-$E25)   =0,0,($Q26   /($E26-$E21-$E25)   )*100)</f>
        <v>89.958740849775239</v>
      </c>
      <c r="V26" s="112">
        <f>SUM(V19:V25)</f>
        <v>56323000</v>
      </c>
      <c r="W26" s="113">
        <f>SUM(W19:W25)</f>
        <v>21201000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1</v>
      </c>
      <c r="G28" s="110" t="s">
        <v>1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1</v>
      </c>
      <c r="W28" s="110" t="s">
        <v>1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1</v>
      </c>
      <c r="G29" s="110" t="s">
        <v>1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1</v>
      </c>
      <c r="W29" s="110" t="s">
        <v>1</v>
      </c>
    </row>
    <row r="30" spans="1:23" ht="13" customHeight="1" x14ac:dyDescent="0.3">
      <c r="A30" s="53" t="s">
        <v>56</v>
      </c>
      <c r="B30" s="108">
        <v>3127787000</v>
      </c>
      <c r="C30" s="108"/>
      <c r="D30" s="108"/>
      <c r="E30" s="108">
        <f>$B30      +$C30      +$D30</f>
        <v>3127787000</v>
      </c>
      <c r="F30" s="109">
        <v>3127787000</v>
      </c>
      <c r="G30" s="110">
        <v>3127787000</v>
      </c>
      <c r="H30" s="109">
        <v>409259000</v>
      </c>
      <c r="I30" s="110">
        <v>413348987</v>
      </c>
      <c r="J30" s="109">
        <v>757679000</v>
      </c>
      <c r="K30" s="110">
        <v>695162358</v>
      </c>
      <c r="L30" s="109">
        <v>571740000</v>
      </c>
      <c r="M30" s="110">
        <v>540760263</v>
      </c>
      <c r="N30" s="109">
        <v>920006000</v>
      </c>
      <c r="O30" s="110">
        <v>786271643</v>
      </c>
      <c r="P30" s="109">
        <f>$H30      +$J30      +$L30      +$N30</f>
        <v>2658684000</v>
      </c>
      <c r="Q30" s="110">
        <f>$I30      +$K30      +$M30      +$O30</f>
        <v>2435543251</v>
      </c>
      <c r="R30" s="54">
        <f>IF(($L30      =0),0,((($N30      -$L30      )/$L30      )*100))</f>
        <v>60.913352223038444</v>
      </c>
      <c r="S30" s="55">
        <f>IF(($M30      =0),0,((($O30      -$M30      )/$M30      )*100))</f>
        <v>45.401150343031034</v>
      </c>
      <c r="T30" s="54">
        <f>IF(($E30      =0),0,(($P30      /$E30      )*100))</f>
        <v>85.002079745200049</v>
      </c>
      <c r="U30" s="56">
        <f>IF(($E30      =0),0,(($Q30      /$E30      )*100))</f>
        <v>77.867938289915514</v>
      </c>
      <c r="V30" s="109">
        <v>221988000</v>
      </c>
      <c r="W30" s="110" t="s">
        <v>1</v>
      </c>
    </row>
    <row r="31" spans="1:23" ht="13" customHeight="1" x14ac:dyDescent="0.3">
      <c r="A31" s="53" t="s">
        <v>57</v>
      </c>
      <c r="B31" s="108">
        <v>14322000</v>
      </c>
      <c r="C31" s="108"/>
      <c r="D31" s="108"/>
      <c r="E31" s="108">
        <f>$B31      +$C31      +$D31</f>
        <v>14322000</v>
      </c>
      <c r="F31" s="109">
        <v>14322000</v>
      </c>
      <c r="G31" s="110">
        <v>12444000</v>
      </c>
      <c r="H31" s="109">
        <v>2629000</v>
      </c>
      <c r="I31" s="110">
        <v>2169473</v>
      </c>
      <c r="J31" s="109">
        <v>2656000</v>
      </c>
      <c r="K31" s="110">
        <v>2219863</v>
      </c>
      <c r="L31" s="109">
        <v>3871000</v>
      </c>
      <c r="M31" s="110">
        <v>3293371</v>
      </c>
      <c r="N31" s="109">
        <v>2673000</v>
      </c>
      <c r="O31" s="110">
        <v>4161355</v>
      </c>
      <c r="P31" s="109">
        <f>$H31      +$J31      +$L31      +$N31</f>
        <v>11829000</v>
      </c>
      <c r="Q31" s="110">
        <f>$I31      +$K31      +$M31      +$O31</f>
        <v>11844062</v>
      </c>
      <c r="R31" s="54">
        <f>IF(($L31      =0),0,((($N31      -$L31      )/$L31      )*100))</f>
        <v>-30.948075432704726</v>
      </c>
      <c r="S31" s="55">
        <f>IF(($M31      =0),0,((($O31      -$M31      )/$M31      )*100))</f>
        <v>26.355488039458656</v>
      </c>
      <c r="T31" s="54">
        <f>IF(($E31      =0),0,(($P31      /$E31      )*100))</f>
        <v>82.593213238374531</v>
      </c>
      <c r="U31" s="56">
        <f>IF(($E31      =0),0,(($Q31      /$E31      )*100))</f>
        <v>82.698380114509149</v>
      </c>
      <c r="V31" s="109" t="s">
        <v>1</v>
      </c>
      <c r="W31" s="110" t="s">
        <v>1</v>
      </c>
    </row>
    <row r="32" spans="1:23" ht="13" customHeight="1" x14ac:dyDescent="0.3">
      <c r="A32" s="57" t="s">
        <v>44</v>
      </c>
      <c r="B32" s="111">
        <f>SUM(B28:B31)</f>
        <v>3142109000</v>
      </c>
      <c r="C32" s="111">
        <f>SUM(C28:C31)</f>
        <v>0</v>
      </c>
      <c r="D32" s="111"/>
      <c r="E32" s="111">
        <f>$B32      +$C32      +$D32</f>
        <v>3142109000</v>
      </c>
      <c r="F32" s="112">
        <f>SUM(F28:F31)</f>
        <v>3142109000</v>
      </c>
      <c r="G32" s="113">
        <f>SUM(G28:G31)</f>
        <v>3140231000</v>
      </c>
      <c r="H32" s="112">
        <f>SUM(H28:H31)</f>
        <v>411888000</v>
      </c>
      <c r="I32" s="113">
        <f>SUM(I28:I31)</f>
        <v>415518460</v>
      </c>
      <c r="J32" s="112">
        <f>SUM(J28:J31)</f>
        <v>760335000</v>
      </c>
      <c r="K32" s="113">
        <f>SUM(K28:K31)</f>
        <v>697382221</v>
      </c>
      <c r="L32" s="112">
        <f>SUM(L28:L31)</f>
        <v>575611000</v>
      </c>
      <c r="M32" s="113">
        <f>SUM(M28:M31)</f>
        <v>544053634</v>
      </c>
      <c r="N32" s="112">
        <f>SUM(N28:N31)</f>
        <v>922679000</v>
      </c>
      <c r="O32" s="113">
        <f>SUM(O28:O31)</f>
        <v>790432998</v>
      </c>
      <c r="P32" s="112">
        <f>$H32      +$J32      +$L32      +$N32</f>
        <v>2670513000</v>
      </c>
      <c r="Q32" s="113">
        <f>$I32      +$K32      +$M32      +$O32</f>
        <v>2447387313</v>
      </c>
      <c r="R32" s="58">
        <f>IF(($L32      =0),0,((($N32      -$L32      )/$L32      )*100))</f>
        <v>60.295581564633061</v>
      </c>
      <c r="S32" s="59">
        <f>IF(($M32      =0),0,((($O32      -$M32      )/$M32      )*100))</f>
        <v>45.285859445247269</v>
      </c>
      <c r="T32" s="58">
        <f>IF($E32   =0,0,($P32   /$E32   )*100)</f>
        <v>84.991099926832575</v>
      </c>
      <c r="U32" s="60">
        <f>IF($E32   =0,0,($Q32   /$E32   )*100)</f>
        <v>77.889955854491362</v>
      </c>
      <c r="V32" s="112">
        <f>SUM(V28:V31)</f>
        <v>221988000</v>
      </c>
      <c r="W32" s="113" t="s">
        <v>1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71023000</v>
      </c>
      <c r="C34" s="108"/>
      <c r="D34" s="108"/>
      <c r="E34" s="108">
        <f>$B34      +$C34      +$D34</f>
        <v>71023000</v>
      </c>
      <c r="F34" s="109">
        <v>71023000</v>
      </c>
      <c r="G34" s="110">
        <v>71023000</v>
      </c>
      <c r="H34" s="109">
        <v>13231000</v>
      </c>
      <c r="I34" s="110">
        <v>24108744</v>
      </c>
      <c r="J34" s="109">
        <v>18240000</v>
      </c>
      <c r="K34" s="110">
        <v>19004056</v>
      </c>
      <c r="L34" s="109">
        <v>13868000</v>
      </c>
      <c r="M34" s="110">
        <v>14643421</v>
      </c>
      <c r="N34" s="109">
        <v>9314000</v>
      </c>
      <c r="O34" s="110">
        <v>10990176</v>
      </c>
      <c r="P34" s="109">
        <f>$H34      +$J34      +$L34      +$N34</f>
        <v>54653000</v>
      </c>
      <c r="Q34" s="110">
        <f>$I34      +$K34      +$M34      +$O34</f>
        <v>68746397</v>
      </c>
      <c r="R34" s="54">
        <f>IF(($L34      =0),0,((($N34      -$L34      )/$L34      )*100))</f>
        <v>-32.838188635708107</v>
      </c>
      <c r="S34" s="55">
        <f>IF(($M34      =0),0,((($O34      -$M34      )/$M34      )*100))</f>
        <v>-24.948029562217737</v>
      </c>
      <c r="T34" s="54">
        <f>IF(($E34      =0),0,(($P34      /$E34      )*100))</f>
        <v>76.951128507666539</v>
      </c>
      <c r="U34" s="56">
        <f>IF(($E34      =0),0,(($Q34      /$E34      )*100))</f>
        <v>96.794555284907702</v>
      </c>
      <c r="V34" s="109">
        <v>384000</v>
      </c>
      <c r="W34" s="110">
        <v>384000</v>
      </c>
    </row>
    <row r="35" spans="1:23" ht="13" customHeight="1" x14ac:dyDescent="0.3">
      <c r="A35" s="57" t="s">
        <v>44</v>
      </c>
      <c r="B35" s="111">
        <f>B34</f>
        <v>71023000</v>
      </c>
      <c r="C35" s="111">
        <f>C34</f>
        <v>0</v>
      </c>
      <c r="D35" s="111"/>
      <c r="E35" s="111">
        <f>$B35      +$C35      +$D35</f>
        <v>71023000</v>
      </c>
      <c r="F35" s="112">
        <f>F34</f>
        <v>71023000</v>
      </c>
      <c r="G35" s="113">
        <f>G34</f>
        <v>71023000</v>
      </c>
      <c r="H35" s="112">
        <f>H34</f>
        <v>13231000</v>
      </c>
      <c r="I35" s="113">
        <f>I34</f>
        <v>24108744</v>
      </c>
      <c r="J35" s="112">
        <f>J34</f>
        <v>18240000</v>
      </c>
      <c r="K35" s="113">
        <f>K34</f>
        <v>19004056</v>
      </c>
      <c r="L35" s="112">
        <f>L34</f>
        <v>13868000</v>
      </c>
      <c r="M35" s="113">
        <f>M34</f>
        <v>14643421</v>
      </c>
      <c r="N35" s="112">
        <f>N34</f>
        <v>9314000</v>
      </c>
      <c r="O35" s="113">
        <f>O34</f>
        <v>10990176</v>
      </c>
      <c r="P35" s="112">
        <f>$H35      +$J35      +$L35      +$N35</f>
        <v>54653000</v>
      </c>
      <c r="Q35" s="113">
        <f>$I35      +$K35      +$M35      +$O35</f>
        <v>68746397</v>
      </c>
      <c r="R35" s="58">
        <f>IF(($L35      =0),0,((($N35      -$L35      )/$L35      )*100))</f>
        <v>-32.838188635708107</v>
      </c>
      <c r="S35" s="59">
        <f>IF(($M35      =0),0,((($O35      -$M35      )/$M35      )*100))</f>
        <v>-24.948029562217737</v>
      </c>
      <c r="T35" s="58">
        <f>IF($E35   =0,0,($P35   /$E35   )*100)</f>
        <v>76.951128507666539</v>
      </c>
      <c r="U35" s="60">
        <f>IF($E35   =0,0,($Q35   /$E35   )*100)</f>
        <v>96.794555284907702</v>
      </c>
      <c r="V35" s="112">
        <f>V34</f>
        <v>384000</v>
      </c>
      <c r="W35" s="113">
        <f>W34</f>
        <v>384000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159447000</v>
      </c>
      <c r="C37" s="108"/>
      <c r="D37" s="108"/>
      <c r="E37" s="108">
        <f>$B37      +$C37      +$D37</f>
        <v>159447000</v>
      </c>
      <c r="F37" s="109">
        <v>159447000</v>
      </c>
      <c r="G37" s="110">
        <v>143068000</v>
      </c>
      <c r="H37" s="109">
        <v>43323000</v>
      </c>
      <c r="I37" s="110">
        <v>16757802</v>
      </c>
      <c r="J37" s="109">
        <v>15029000</v>
      </c>
      <c r="K37" s="110">
        <v>25043082</v>
      </c>
      <c r="L37" s="109">
        <v>24447000</v>
      </c>
      <c r="M37" s="110">
        <v>23991545</v>
      </c>
      <c r="N37" s="109">
        <v>34296000</v>
      </c>
      <c r="O37" s="110">
        <v>45448779</v>
      </c>
      <c r="P37" s="109">
        <f>$H37      +$J37      +$L37      +$N37</f>
        <v>117095000</v>
      </c>
      <c r="Q37" s="110">
        <f>$I37      +$K37      +$M37      +$O37</f>
        <v>111241208</v>
      </c>
      <c r="R37" s="54">
        <f>IF(($L37      =0),0,((($N37      -$L37      )/$L37      )*100))</f>
        <v>40.287151797766597</v>
      </c>
      <c r="S37" s="55">
        <f>IF(($M37      =0),0,((($O37      -$M37      )/$M37      )*100))</f>
        <v>89.436649452963536</v>
      </c>
      <c r="T37" s="54">
        <f>IF(($E37      =0),0,(($P37      /$E37      )*100))</f>
        <v>73.438195764109707</v>
      </c>
      <c r="U37" s="56">
        <f>IF(($E37      =0),0,(($Q37      /$E37      )*100))</f>
        <v>69.766886802511181</v>
      </c>
      <c r="V37" s="109">
        <v>6005000</v>
      </c>
      <c r="W37" s="110">
        <v>0</v>
      </c>
    </row>
    <row r="38" spans="1:23" ht="13" customHeight="1" x14ac:dyDescent="0.3">
      <c r="A38" s="53" t="s">
        <v>62</v>
      </c>
      <c r="B38" s="108">
        <v>98327000</v>
      </c>
      <c r="C38" s="108"/>
      <c r="D38" s="108"/>
      <c r="E38" s="108">
        <f>$B38      +$C38      +$D38</f>
        <v>98327000</v>
      </c>
      <c r="F38" s="109">
        <v>98327000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>$H38      +$J38      +$L38      +$N38</f>
        <v>0</v>
      </c>
      <c r="Q38" s="110">
        <f>$I38      +$K38      +$M38      +$O38</f>
        <v>0</v>
      </c>
      <c r="R38" s="54">
        <f>IF(($L38      =0),0,((($N38      -$L38      )/$L38      )*100))</f>
        <v>0</v>
      </c>
      <c r="S38" s="55">
        <f>IF(($M38      =0),0,((($O38      -$M38      )/$M38      )*100))</f>
        <v>0</v>
      </c>
      <c r="T38" s="54">
        <f>IF(($E38      =0),0,(($P38      /$E38      )*100))</f>
        <v>0</v>
      </c>
      <c r="U38" s="56">
        <f>IF(($E38      =0),0,(($Q38      /$E38      )*100))</f>
        <v>0</v>
      </c>
      <c r="V38" s="109" t="s">
        <v>1</v>
      </c>
      <c r="W38" s="110" t="s">
        <v>1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>$B39      +$C39      +$D39</f>
        <v>0</v>
      </c>
      <c r="F39" s="109" t="s">
        <v>1</v>
      </c>
      <c r="G39" s="110" t="s">
        <v>1</v>
      </c>
      <c r="H39" s="109"/>
      <c r="I39" s="110"/>
      <c r="J39" s="109"/>
      <c r="K39" s="110"/>
      <c r="L39" s="109"/>
      <c r="M39" s="110"/>
      <c r="N39" s="109"/>
      <c r="O39" s="110"/>
      <c r="P39" s="109">
        <f>$H39      +$J39      +$L39      +$N39</f>
        <v>0</v>
      </c>
      <c r="Q39" s="110">
        <f>$I39      +$K39      +$M39      +$O39</f>
        <v>0</v>
      </c>
      <c r="R39" s="54">
        <f>IF(($L39      =0),0,((($N39      -$L39      )/$L39      )*100))</f>
        <v>0</v>
      </c>
      <c r="S39" s="55">
        <f>IF(($M39      =0),0,((($O39      -$M39      )/$M39      )*100))</f>
        <v>0</v>
      </c>
      <c r="T39" s="54">
        <f>IF(($E39      =0),0,(($P39      /$E39      )*100))</f>
        <v>0</v>
      </c>
      <c r="U39" s="56">
        <f>IF(($E39      =0),0,(($Q39      /$E39      )*100))</f>
        <v>0</v>
      </c>
      <c r="V39" s="109" t="s">
        <v>1</v>
      </c>
      <c r="W39" s="110" t="s">
        <v>1</v>
      </c>
    </row>
    <row r="40" spans="1:23" ht="13" customHeight="1" x14ac:dyDescent="0.3">
      <c r="A40" s="53" t="s">
        <v>64</v>
      </c>
      <c r="B40" s="108">
        <v>20000000</v>
      </c>
      <c r="C40" s="108"/>
      <c r="D40" s="108"/>
      <c r="E40" s="108">
        <f>$B40      +$C40      +$D40</f>
        <v>20000000</v>
      </c>
      <c r="F40" s="109">
        <v>20000000</v>
      </c>
      <c r="G40" s="110">
        <v>18600000</v>
      </c>
      <c r="H40" s="109"/>
      <c r="I40" s="110">
        <v>442989</v>
      </c>
      <c r="J40" s="109">
        <v>6496000</v>
      </c>
      <c r="K40" s="110">
        <v>4082484</v>
      </c>
      <c r="L40" s="109">
        <v>3978000</v>
      </c>
      <c r="M40" s="110">
        <v>2832302</v>
      </c>
      <c r="N40" s="109">
        <v>3937000</v>
      </c>
      <c r="O40" s="110">
        <v>5267332</v>
      </c>
      <c r="P40" s="109">
        <f>$H40      +$J40      +$L40      +$N40</f>
        <v>14411000</v>
      </c>
      <c r="Q40" s="110">
        <f>$I40      +$K40      +$M40      +$O40</f>
        <v>12625107</v>
      </c>
      <c r="R40" s="54">
        <f>IF(($L40      =0),0,((($N40      -$L40      )/$L40      )*100))</f>
        <v>-1.0306686777275011</v>
      </c>
      <c r="S40" s="55">
        <f>IF(($M40      =0),0,((($O40      -$M40      )/$M40      )*100))</f>
        <v>85.973529658913492</v>
      </c>
      <c r="T40" s="54">
        <f>IF(($E40      =0),0,(($P40      /$E40      )*100))</f>
        <v>72.055000000000007</v>
      </c>
      <c r="U40" s="56">
        <f>IF(($E40      =0),0,(($Q40      /$E40      )*100))</f>
        <v>63.125534999999999</v>
      </c>
      <c r="V40" s="109" t="s">
        <v>1</v>
      </c>
      <c r="W40" s="110" t="s">
        <v>1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>$B41      +$C41      +$D41</f>
        <v>0</v>
      </c>
      <c r="F41" s="109" t="s">
        <v>1</v>
      </c>
      <c r="G41" s="110" t="s">
        <v>1</v>
      </c>
      <c r="H41" s="109"/>
      <c r="I41" s="110"/>
      <c r="J41" s="109"/>
      <c r="K41" s="110"/>
      <c r="L41" s="109"/>
      <c r="M41" s="110"/>
      <c r="N41" s="109"/>
      <c r="O41" s="110"/>
      <c r="P41" s="109">
        <f>$H41      +$J41      +$L41      +$N41</f>
        <v>0</v>
      </c>
      <c r="Q41" s="110">
        <f>$I41      +$K41      +$M41      +$O41</f>
        <v>0</v>
      </c>
      <c r="R41" s="54">
        <f>IF(($L41      =0),0,((($N41      -$L41      )/$L41      )*100))</f>
        <v>0</v>
      </c>
      <c r="S41" s="55">
        <f>IF(($M41      =0),0,((($O41      -$M41      )/$M41      )*100))</f>
        <v>0</v>
      </c>
      <c r="T41" s="54">
        <f>IF(($E41      =0),0,(($P41      /$E41      )*100))</f>
        <v>0</v>
      </c>
      <c r="U41" s="56">
        <f>IF(($E41      =0),0,(($Q41      /$E41      )*100))</f>
        <v>0</v>
      </c>
      <c r="V41" s="109" t="s">
        <v>1</v>
      </c>
      <c r="W41" s="110" t="s">
        <v>1</v>
      </c>
    </row>
    <row r="42" spans="1:23" ht="13" customHeight="1" x14ac:dyDescent="0.3">
      <c r="A42" s="57" t="s">
        <v>44</v>
      </c>
      <c r="B42" s="111">
        <f>SUM(B37:B41)</f>
        <v>277774000</v>
      </c>
      <c r="C42" s="111">
        <f>SUM(C37:C41)</f>
        <v>0</v>
      </c>
      <c r="D42" s="111"/>
      <c r="E42" s="111">
        <f>$B42      +$C42      +$D42</f>
        <v>277774000</v>
      </c>
      <c r="F42" s="112">
        <f>SUM(F37:F41)</f>
        <v>277774000</v>
      </c>
      <c r="G42" s="113">
        <f>SUM(G37:G41)</f>
        <v>161668000</v>
      </c>
      <c r="H42" s="112">
        <f>SUM(H37:H41)</f>
        <v>43323000</v>
      </c>
      <c r="I42" s="113">
        <f>SUM(I37:I41)</f>
        <v>17200791</v>
      </c>
      <c r="J42" s="112">
        <f>SUM(J37:J41)</f>
        <v>21525000</v>
      </c>
      <c r="K42" s="113">
        <f>SUM(K37:K41)</f>
        <v>29125566</v>
      </c>
      <c r="L42" s="112">
        <f>SUM(L37:L41)</f>
        <v>28425000</v>
      </c>
      <c r="M42" s="113">
        <f>SUM(M37:M41)</f>
        <v>26823847</v>
      </c>
      <c r="N42" s="112">
        <f>SUM(N37:N41)</f>
        <v>38233000</v>
      </c>
      <c r="O42" s="113">
        <f>SUM(O37:O41)</f>
        <v>50716111</v>
      </c>
      <c r="P42" s="112">
        <f>$H42      +$J42      +$L42      +$N42</f>
        <v>131506000</v>
      </c>
      <c r="Q42" s="113">
        <f>$I42      +$K42      +$M42      +$O42</f>
        <v>123866315</v>
      </c>
      <c r="R42" s="58">
        <f>IF(($L42      =0),0,((($N42      -$L42      )/$L42      )*100))</f>
        <v>34.504837291116971</v>
      </c>
      <c r="S42" s="59">
        <f>IF(($M42      =0),0,((($O42      -$M42      )/$M42      )*100))</f>
        <v>89.070982249488679</v>
      </c>
      <c r="T42" s="58">
        <f>IF((+$E37+$E40) =0,0,(P42   /(+$E37+$E40) )*100)</f>
        <v>73.284033725835485</v>
      </c>
      <c r="U42" s="60">
        <f>IF((+$E37+$E40) =0,0,(Q42   /(+$E37+$E40) )*100)</f>
        <v>69.026684759288258</v>
      </c>
      <c r="V42" s="112">
        <f>SUM(V37:V41)</f>
        <v>6005000</v>
      </c>
      <c r="W42" s="113">
        <f>SUM(W37:W41)</f>
        <v>0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>$B44      +$C44      +$D44</f>
        <v>0</v>
      </c>
      <c r="F44" s="109" t="s">
        <v>1</v>
      </c>
      <c r="G44" s="110" t="s">
        <v>1</v>
      </c>
      <c r="H44" s="109"/>
      <c r="I44" s="110"/>
      <c r="J44" s="109"/>
      <c r="K44" s="110"/>
      <c r="L44" s="109"/>
      <c r="M44" s="110"/>
      <c r="N44" s="109"/>
      <c r="O44" s="110"/>
      <c r="P44" s="109">
        <f>$H44      +$J44      +$L44      +$N44</f>
        <v>0</v>
      </c>
      <c r="Q44" s="110">
        <f>$I44      +$K44      +$M44      +$O44</f>
        <v>0</v>
      </c>
      <c r="R44" s="54">
        <f>IF(($L44      =0),0,((($N44      -$L44      )/$L44      )*100))</f>
        <v>0</v>
      </c>
      <c r="S44" s="55">
        <f>IF(($M44      =0),0,((($O44      -$M44      )/$M44      )*100))</f>
        <v>0</v>
      </c>
      <c r="T44" s="54">
        <f>IF(($E44      =0),0,(($P44      /$E44      )*100))</f>
        <v>0</v>
      </c>
      <c r="U44" s="56">
        <f>IF(($E44      =0),0,(($Q44      /$E44      )*100))</f>
        <v>0</v>
      </c>
      <c r="V44" s="109" t="s">
        <v>1</v>
      </c>
      <c r="W44" s="110" t="s">
        <v>1</v>
      </c>
    </row>
    <row r="45" spans="1:23" ht="13" customHeight="1" x14ac:dyDescent="0.3">
      <c r="A45" s="53" t="s">
        <v>68</v>
      </c>
      <c r="B45" s="108">
        <v>490000000</v>
      </c>
      <c r="C45" s="108"/>
      <c r="D45" s="108"/>
      <c r="E45" s="108">
        <f>$B45      +$C45      +$D45</f>
        <v>490000000</v>
      </c>
      <c r="F45" s="109">
        <v>490000000</v>
      </c>
      <c r="G45" s="110">
        <v>490000000</v>
      </c>
      <c r="H45" s="109">
        <v>17007000</v>
      </c>
      <c r="I45" s="110">
        <v>17007108</v>
      </c>
      <c r="J45" s="109">
        <v>96173000</v>
      </c>
      <c r="K45" s="110">
        <v>96172946</v>
      </c>
      <c r="L45" s="109">
        <v>40498000</v>
      </c>
      <c r="M45" s="110">
        <v>40498250</v>
      </c>
      <c r="N45" s="109">
        <v>336322000</v>
      </c>
      <c r="O45" s="110">
        <v>322014578</v>
      </c>
      <c r="P45" s="109">
        <f>$H45      +$J45      +$L45      +$N45</f>
        <v>490000000</v>
      </c>
      <c r="Q45" s="110">
        <f>$I45      +$K45      +$M45      +$O45</f>
        <v>475692882</v>
      </c>
      <c r="R45" s="54">
        <f>IF(($L45      =0),0,((($N45      -$L45      )/$L45      )*100))</f>
        <v>730.46570200997576</v>
      </c>
      <c r="S45" s="55">
        <f>IF(($M45      =0),0,((($O45      -$M45      )/$M45      )*100))</f>
        <v>695.13208101584632</v>
      </c>
      <c r="T45" s="54">
        <f>IF(($E45      =0),0,(($P45      /$E45      )*100))</f>
        <v>100</v>
      </c>
      <c r="U45" s="56">
        <f>IF(($E45      =0),0,(($Q45      /$E45      )*100))</f>
        <v>97.080179999999999</v>
      </c>
      <c r="V45" s="109" t="s">
        <v>1</v>
      </c>
      <c r="W45" s="110" t="s">
        <v>1</v>
      </c>
    </row>
    <row r="46" spans="1:23" ht="13" customHeight="1" x14ac:dyDescent="0.3">
      <c r="A46" s="53" t="s">
        <v>69</v>
      </c>
      <c r="B46" s="108">
        <v>16016000</v>
      </c>
      <c r="C46" s="108"/>
      <c r="D46" s="108"/>
      <c r="E46" s="108">
        <f>$B46      +$C46      +$D46</f>
        <v>16016000</v>
      </c>
      <c r="F46" s="109">
        <v>16016000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>$H46      +$J46      +$L46      +$N46</f>
        <v>0</v>
      </c>
      <c r="Q46" s="110">
        <f>$I46      +$K46      +$M46      +$O46</f>
        <v>0</v>
      </c>
      <c r="R46" s="54">
        <f>IF(($L46      =0),0,((($N46      -$L46      )/$L46      )*100))</f>
        <v>0</v>
      </c>
      <c r="S46" s="55">
        <f>IF(($M46      =0),0,((($O46      -$M46      )/$M46      )*100))</f>
        <v>0</v>
      </c>
      <c r="T46" s="54">
        <f>IF(($E46      =0),0,(($P46      /$E46      )*100))</f>
        <v>0</v>
      </c>
      <c r="U46" s="56">
        <f>IF(($E46      =0),0,(($Q46      /$E46      )*100))</f>
        <v>0</v>
      </c>
      <c r="V46" s="109" t="s">
        <v>1</v>
      </c>
      <c r="W46" s="110" t="s">
        <v>1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>$B47      +$C47      +$D47</f>
        <v>0</v>
      </c>
      <c r="F47" s="109" t="s">
        <v>1</v>
      </c>
      <c r="G47" s="110" t="s">
        <v>1</v>
      </c>
      <c r="H47" s="109"/>
      <c r="I47" s="110"/>
      <c r="J47" s="109"/>
      <c r="K47" s="110"/>
      <c r="L47" s="109"/>
      <c r="M47" s="110"/>
      <c r="N47" s="109"/>
      <c r="O47" s="110"/>
      <c r="P47" s="109">
        <f>$H47      +$J47      +$L47      +$N47</f>
        <v>0</v>
      </c>
      <c r="Q47" s="110">
        <f>$I47      +$K47      +$M47      +$O47</f>
        <v>0</v>
      </c>
      <c r="R47" s="54">
        <f>IF(($L47      =0),0,((($N47      -$L47      )/$L47      )*100))</f>
        <v>0</v>
      </c>
      <c r="S47" s="55">
        <f>IF(($M47      =0),0,((($O47      -$M47      )/$M47      )*100))</f>
        <v>0</v>
      </c>
      <c r="T47" s="54">
        <f>IF(($E47      =0),0,(($P47      /$E47      )*100))</f>
        <v>0</v>
      </c>
      <c r="U47" s="56">
        <f>IF(($E47      =0),0,(($Q47      /$E47      )*100))</f>
        <v>0</v>
      </c>
      <c r="V47" s="109" t="s">
        <v>1</v>
      </c>
      <c r="W47" s="110" t="s">
        <v>1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>$B48      +$C48      +$D48</f>
        <v>0</v>
      </c>
      <c r="F48" s="109" t="s">
        <v>1</v>
      </c>
      <c r="G48" s="110" t="s">
        <v>1</v>
      </c>
      <c r="H48" s="109"/>
      <c r="I48" s="110"/>
      <c r="J48" s="109"/>
      <c r="K48" s="110"/>
      <c r="L48" s="109"/>
      <c r="M48" s="110"/>
      <c r="N48" s="109"/>
      <c r="O48" s="110"/>
      <c r="P48" s="109">
        <f>$H48      +$J48      +$L48      +$N48</f>
        <v>0</v>
      </c>
      <c r="Q48" s="110">
        <f>$I48      +$K48      +$M48      +$O48</f>
        <v>0</v>
      </c>
      <c r="R48" s="54">
        <f>IF(($L48      =0),0,((($N48      -$L48      )/$L48      )*100))</f>
        <v>0</v>
      </c>
      <c r="S48" s="55">
        <f>IF(($M48      =0),0,((($O48      -$M48      )/$M48      )*100))</f>
        <v>0</v>
      </c>
      <c r="T48" s="54">
        <f>IF(($E48      =0),0,(($P48      /$E48      )*100))</f>
        <v>0</v>
      </c>
      <c r="U48" s="56">
        <f>IF(($E48      =0),0,(($Q48      /$E48      )*100))</f>
        <v>0</v>
      </c>
      <c r="V48" s="109" t="s">
        <v>1</v>
      </c>
      <c r="W48" s="110" t="s">
        <v>1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>$B49      +$C49      +$D49</f>
        <v>0</v>
      </c>
      <c r="F49" s="109" t="s">
        <v>1</v>
      </c>
      <c r="G49" s="110" t="s">
        <v>1</v>
      </c>
      <c r="H49" s="109"/>
      <c r="I49" s="110"/>
      <c r="J49" s="109"/>
      <c r="K49" s="110"/>
      <c r="L49" s="109"/>
      <c r="M49" s="110"/>
      <c r="N49" s="109"/>
      <c r="O49" s="110"/>
      <c r="P49" s="109">
        <f>$H49      +$J49      +$L49      +$N49</f>
        <v>0</v>
      </c>
      <c r="Q49" s="110">
        <f>$I49      +$K49      +$M49      +$O49</f>
        <v>0</v>
      </c>
      <c r="R49" s="54">
        <f>IF(($L49      =0),0,((($N49      -$L49      )/$L49      )*100))</f>
        <v>0</v>
      </c>
      <c r="S49" s="55">
        <f>IF(($M49      =0),0,((($O49      -$M49      )/$M49      )*100))</f>
        <v>0</v>
      </c>
      <c r="T49" s="54">
        <f>IF(($E49      =0),0,(($P49      /$E49      )*100))</f>
        <v>0</v>
      </c>
      <c r="U49" s="56">
        <f>IF(($E49      =0),0,(($Q49      /$E49      )*100))</f>
        <v>0</v>
      </c>
      <c r="V49" s="109" t="s">
        <v>1</v>
      </c>
      <c r="W49" s="110" t="s">
        <v>1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>$B50      +$C50      +$D50</f>
        <v>0</v>
      </c>
      <c r="F50" s="109" t="s">
        <v>1</v>
      </c>
      <c r="G50" s="110" t="s">
        <v>1</v>
      </c>
      <c r="H50" s="109"/>
      <c r="I50" s="110"/>
      <c r="J50" s="109"/>
      <c r="K50" s="110"/>
      <c r="L50" s="109"/>
      <c r="M50" s="110"/>
      <c r="N50" s="109"/>
      <c r="O50" s="110"/>
      <c r="P50" s="109">
        <f>$H50      +$J50      +$L50      +$N50</f>
        <v>0</v>
      </c>
      <c r="Q50" s="110">
        <f>$I50      +$K50      +$M50      +$O50</f>
        <v>0</v>
      </c>
      <c r="R50" s="54">
        <f>IF(($L50      =0),0,((($N50      -$L50      )/$L50      )*100))</f>
        <v>0</v>
      </c>
      <c r="S50" s="55">
        <f>IF(($M50      =0),0,((($O50      -$M50      )/$M50      )*100))</f>
        <v>0</v>
      </c>
      <c r="T50" s="54">
        <f>IF(($E50      =0),0,(($P50      /$E50      )*100))</f>
        <v>0</v>
      </c>
      <c r="U50" s="56">
        <f>IF(($E50      =0),0,(($Q50      /$E50      )*100))</f>
        <v>0</v>
      </c>
      <c r="V50" s="109" t="s">
        <v>1</v>
      </c>
      <c r="W50" s="110" t="s">
        <v>1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>$B51      +$C51      +$D51</f>
        <v>0</v>
      </c>
      <c r="F51" s="109" t="s">
        <v>1</v>
      </c>
      <c r="G51" s="110" t="s">
        <v>1</v>
      </c>
      <c r="H51" s="109"/>
      <c r="I51" s="110"/>
      <c r="J51" s="109"/>
      <c r="K51" s="110"/>
      <c r="L51" s="109"/>
      <c r="M51" s="110"/>
      <c r="N51" s="109"/>
      <c r="O51" s="110"/>
      <c r="P51" s="109">
        <f>$H51      +$J51      +$L51      +$N51</f>
        <v>0</v>
      </c>
      <c r="Q51" s="110">
        <f>$I51      +$K51      +$M51      +$O51</f>
        <v>0</v>
      </c>
      <c r="R51" s="54">
        <f>IF(($L51      =0),0,((($N51      -$L51      )/$L51      )*100))</f>
        <v>0</v>
      </c>
      <c r="S51" s="55">
        <f>IF(($M51      =0),0,((($O51      -$M51      )/$M51      )*100))</f>
        <v>0</v>
      </c>
      <c r="T51" s="54">
        <f>IF(($E51      =0),0,(($P51      /$E51      )*100))</f>
        <v>0</v>
      </c>
      <c r="U51" s="56">
        <f>IF(($E51      =0),0,(($Q51      /$E51      )*100))</f>
        <v>0</v>
      </c>
      <c r="V51" s="109" t="s">
        <v>1</v>
      </c>
      <c r="W51" s="110" t="s">
        <v>1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>$B52      +$C52      +$D52</f>
        <v>0</v>
      </c>
      <c r="F52" s="109" t="s">
        <v>1</v>
      </c>
      <c r="G52" s="110" t="s">
        <v>1</v>
      </c>
      <c r="H52" s="109"/>
      <c r="I52" s="110"/>
      <c r="J52" s="109"/>
      <c r="K52" s="110"/>
      <c r="L52" s="109"/>
      <c r="M52" s="110"/>
      <c r="N52" s="109"/>
      <c r="O52" s="110"/>
      <c r="P52" s="109">
        <f>$H52      +$J52      +$L52      +$N52</f>
        <v>0</v>
      </c>
      <c r="Q52" s="110">
        <f>$I52      +$K52      +$M52      +$O52</f>
        <v>0</v>
      </c>
      <c r="R52" s="54">
        <f>IF(($L52      =0),0,((($N52      -$L52      )/$L52      )*100))</f>
        <v>0</v>
      </c>
      <c r="S52" s="55">
        <f>IF(($M52      =0),0,((($O52      -$M52      )/$M52      )*100))</f>
        <v>0</v>
      </c>
      <c r="T52" s="54">
        <f>IF(($E52      =0),0,(($P52      /$E52      )*100))</f>
        <v>0</v>
      </c>
      <c r="U52" s="56">
        <f>IF(($E52      =0),0,(($Q52      /$E52      )*100))</f>
        <v>0</v>
      </c>
      <c r="V52" s="109" t="s">
        <v>1</v>
      </c>
      <c r="W52" s="110" t="s">
        <v>1</v>
      </c>
    </row>
    <row r="53" spans="1:23" ht="13" customHeight="1" x14ac:dyDescent="0.3">
      <c r="A53" s="53" t="s">
        <v>76</v>
      </c>
      <c r="B53" s="108">
        <v>205264000</v>
      </c>
      <c r="C53" s="108"/>
      <c r="D53" s="108"/>
      <c r="E53" s="108">
        <f>$B53      +$C53      +$D53</f>
        <v>205264000</v>
      </c>
      <c r="F53" s="109">
        <v>205264000</v>
      </c>
      <c r="G53" s="110">
        <v>191264000</v>
      </c>
      <c r="H53" s="109">
        <v>11598000</v>
      </c>
      <c r="I53" s="110">
        <v>9909189</v>
      </c>
      <c r="J53" s="109">
        <v>17980000</v>
      </c>
      <c r="K53" s="110">
        <v>18410008</v>
      </c>
      <c r="L53" s="109">
        <v>36868000</v>
      </c>
      <c r="M53" s="110">
        <v>39453026</v>
      </c>
      <c r="N53" s="109">
        <v>107030000</v>
      </c>
      <c r="O53" s="110">
        <v>90291747</v>
      </c>
      <c r="P53" s="109">
        <f>$H53      +$J53      +$L53      +$N53</f>
        <v>173476000</v>
      </c>
      <c r="Q53" s="110">
        <f>$I53      +$K53      +$M53      +$O53</f>
        <v>158063970</v>
      </c>
      <c r="R53" s="54">
        <f>IF(($L53      =0),0,((($N53      -$L53      )/$L53      )*100))</f>
        <v>190.30595638494088</v>
      </c>
      <c r="S53" s="55">
        <f>IF(($M53      =0),0,((($O53      -$M53      )/$M53      )*100))</f>
        <v>128.8588637028754</v>
      </c>
      <c r="T53" s="54">
        <f>IF(($E53      =0),0,(($P53      /$E53      )*100))</f>
        <v>84.513601995478993</v>
      </c>
      <c r="U53" s="56">
        <f>IF(($E53      =0),0,(($Q53      /$E53      )*100))</f>
        <v>77.005207927352089</v>
      </c>
      <c r="V53" s="109">
        <v>5949000</v>
      </c>
      <c r="W53" s="110">
        <v>2026000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>$B54      +$C54      +$D54</f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>$H54      +$J54      +$L54      +$N54</f>
        <v>0</v>
      </c>
      <c r="Q54" s="110">
        <f>$I54      +$K54      +$M54      +$O54</f>
        <v>0</v>
      </c>
      <c r="R54" s="54">
        <f>IF(($L54      =0),0,((($N54      -$L54      )/$L54      )*100))</f>
        <v>0</v>
      </c>
      <c r="S54" s="55">
        <f>IF(($M54      =0),0,((($O54      -$M54      )/$M54      )*100))</f>
        <v>0</v>
      </c>
      <c r="T54" s="54">
        <f>IF(($E54      =0),0,(($P54      /$E54      )*100))</f>
        <v>0</v>
      </c>
      <c r="U54" s="56">
        <f>IF(($E54      =0),0,(($Q54      /$E54      )*100))</f>
        <v>0</v>
      </c>
      <c r="V54" s="109" t="s">
        <v>1</v>
      </c>
      <c r="W54" s="110" t="s">
        <v>1</v>
      </c>
    </row>
    <row r="55" spans="1:23" ht="13" customHeight="1" x14ac:dyDescent="0.3">
      <c r="A55" s="57" t="s">
        <v>44</v>
      </c>
      <c r="B55" s="111">
        <f>SUM(B44:B54)</f>
        <v>711280000</v>
      </c>
      <c r="C55" s="111">
        <f>SUM(C44:C54)</f>
        <v>0</v>
      </c>
      <c r="D55" s="111"/>
      <c r="E55" s="111">
        <f>$B55      +$C55      +$D55</f>
        <v>711280000</v>
      </c>
      <c r="F55" s="112">
        <f>SUM(F44:F54)</f>
        <v>711280000</v>
      </c>
      <c r="G55" s="113">
        <f>SUM(G44:G54)</f>
        <v>681264000</v>
      </c>
      <c r="H55" s="112">
        <f>SUM(H44:H54)</f>
        <v>28605000</v>
      </c>
      <c r="I55" s="113">
        <f>SUM(I44:I54)</f>
        <v>26916297</v>
      </c>
      <c r="J55" s="112">
        <f>SUM(J44:J54)</f>
        <v>114153000</v>
      </c>
      <c r="K55" s="113">
        <f>SUM(K44:K54)</f>
        <v>114582954</v>
      </c>
      <c r="L55" s="112">
        <f>SUM(L44:L54)</f>
        <v>77366000</v>
      </c>
      <c r="M55" s="113">
        <f>SUM(M44:M54)</f>
        <v>79951276</v>
      </c>
      <c r="N55" s="112">
        <f>SUM(N44:N54)</f>
        <v>443352000</v>
      </c>
      <c r="O55" s="113">
        <f>SUM(O44:O54)</f>
        <v>412306325</v>
      </c>
      <c r="P55" s="112">
        <f>$H55      +$J55      +$L55      +$N55</f>
        <v>663476000</v>
      </c>
      <c r="Q55" s="113">
        <f>$I55      +$K55      +$M55      +$O55</f>
        <v>633756852</v>
      </c>
      <c r="R55" s="58">
        <f>IF(($L55      =0),0,((($N55      -$L55      )/$L55      )*100))</f>
        <v>473.05793242509628</v>
      </c>
      <c r="S55" s="59">
        <f>IF(($M55      =0),0,((($O55      -$M55      )/$M55      )*100))</f>
        <v>415.69699150267468</v>
      </c>
      <c r="T55" s="58">
        <f>IF((+$E45+$E47+$E49+$E50+$E53) =0,0,(P55   /(+$E45+$E47+$E49+$E50+$E53) )*100)</f>
        <v>95.427923781470056</v>
      </c>
      <c r="U55" s="60">
        <f>IF((+$E45+$E47+$E49+$E50+$E53) =0,0,(Q55   /(+$E45+$E47+$E49+$E50+$E53) )*100)</f>
        <v>91.153411078381737</v>
      </c>
      <c r="V55" s="112">
        <f>SUM(V44:V54)</f>
        <v>5949000</v>
      </c>
      <c r="W55" s="113">
        <f>SUM(W44:W54)</f>
        <v>2026000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1</v>
      </c>
      <c r="G57" s="110" t="s">
        <v>1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1</v>
      </c>
      <c r="W57" s="110" t="s">
        <v>1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1</v>
      </c>
      <c r="G58" s="110" t="s">
        <v>1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1</v>
      </c>
      <c r="W58" s="110" t="s">
        <v>1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1</v>
      </c>
      <c r="G59" s="110" t="s">
        <v>1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1</v>
      </c>
      <c r="W59" s="110" t="s">
        <v>1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1</v>
      </c>
      <c r="G60" s="110" t="s">
        <v>1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1</v>
      </c>
      <c r="W60" s="110" t="s">
        <v>1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1</v>
      </c>
      <c r="G61" s="119" t="s">
        <v>1</v>
      </c>
      <c r="H61" s="118">
        <f>SUM(H57:H60)</f>
        <v>0</v>
      </c>
      <c r="I61" s="119">
        <f>SUM(I57:I60)</f>
        <v>0</v>
      </c>
      <c r="J61" s="118">
        <f>SUM(J57:J60)</f>
        <v>0</v>
      </c>
      <c r="K61" s="119">
        <f>SUM(K57:K60)</f>
        <v>0</v>
      </c>
      <c r="L61" s="118">
        <f>SUM(L57:L60)</f>
        <v>0</v>
      </c>
      <c r="M61" s="119">
        <f>SUM(M57:M60)</f>
        <v>0</v>
      </c>
      <c r="N61" s="118">
        <f>SUM(N57:N60)</f>
        <v>0</v>
      </c>
      <c r="O61" s="119">
        <f>SUM(O57:O60)</f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1</v>
      </c>
      <c r="W61" s="119" t="s">
        <v>1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>$B63      +$C63      +$D63</f>
        <v>0</v>
      </c>
      <c r="F63" s="109" t="s">
        <v>1</v>
      </c>
      <c r="G63" s="110" t="s">
        <v>1</v>
      </c>
      <c r="H63" s="109"/>
      <c r="I63" s="110"/>
      <c r="J63" s="109"/>
      <c r="K63" s="110"/>
      <c r="L63" s="109"/>
      <c r="M63" s="110"/>
      <c r="N63" s="109"/>
      <c r="O63" s="110"/>
      <c r="P63" s="109">
        <f>$H63      +$J63      +$L63      +$N63</f>
        <v>0</v>
      </c>
      <c r="Q63" s="110">
        <f>$I63      +$K63      +$M63      +$O63</f>
        <v>0</v>
      </c>
      <c r="R63" s="54">
        <f>IF(($L63      =0),0,((($N63      -$L63      )/$L63      )*100))</f>
        <v>0</v>
      </c>
      <c r="S63" s="55">
        <f>IF(($M63      =0),0,((($O63      -$M63      )/$M63      )*100))</f>
        <v>0</v>
      </c>
      <c r="T63" s="54">
        <f>IF(($E63      =0),0,(($P63      /$E63      )*100))</f>
        <v>0</v>
      </c>
      <c r="U63" s="56">
        <f>IF(($E63      =0),0,(($Q63      /$E63      )*100))</f>
        <v>0</v>
      </c>
      <c r="V63" s="109" t="s">
        <v>1</v>
      </c>
      <c r="W63" s="110" t="s">
        <v>1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>$B64      +$C64      +$D64</f>
        <v>0</v>
      </c>
      <c r="F64" s="109" t="s">
        <v>1</v>
      </c>
      <c r="G64" s="110" t="s">
        <v>1</v>
      </c>
      <c r="H64" s="109"/>
      <c r="I64" s="110"/>
      <c r="J64" s="109"/>
      <c r="K64" s="110"/>
      <c r="L64" s="109"/>
      <c r="M64" s="110"/>
      <c r="N64" s="109"/>
      <c r="O64" s="110"/>
      <c r="P64" s="109">
        <f>$H64      +$J64      +$L64      +$N64</f>
        <v>0</v>
      </c>
      <c r="Q64" s="110">
        <f>$I64      +$K64      +$M64      +$O64</f>
        <v>0</v>
      </c>
      <c r="R64" s="54">
        <f>IF(($L64      =0),0,((($N64      -$L64      )/$L64      )*100))</f>
        <v>0</v>
      </c>
      <c r="S64" s="55">
        <f>IF(($M64      =0),0,((($O64      -$M64      )/$M64      )*100))</f>
        <v>0</v>
      </c>
      <c r="T64" s="54">
        <f>IF(($E64      =0),0,(($P64      /$E64      )*100))</f>
        <v>0</v>
      </c>
      <c r="U64" s="56">
        <f>IF(($E64      =0),0,(($Q64      /$E64      )*100))</f>
        <v>0</v>
      </c>
      <c r="V64" s="109" t="s">
        <v>1</v>
      </c>
      <c r="W64" s="110" t="s">
        <v>1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>$B65      +$C65      +$D65</f>
        <v>0</v>
      </c>
      <c r="F65" s="109" t="s">
        <v>1</v>
      </c>
      <c r="G65" s="110" t="s">
        <v>1</v>
      </c>
      <c r="H65" s="109"/>
      <c r="I65" s="110"/>
      <c r="J65" s="109"/>
      <c r="K65" s="110"/>
      <c r="L65" s="109"/>
      <c r="M65" s="110"/>
      <c r="N65" s="109"/>
      <c r="O65" s="110"/>
      <c r="P65" s="109">
        <f>$H65      +$J65      +$L65      +$N65</f>
        <v>0</v>
      </c>
      <c r="Q65" s="110">
        <f>$I65      +$K65      +$M65      +$O65</f>
        <v>0</v>
      </c>
      <c r="R65" s="54">
        <f>IF(($L65      =0),0,((($N65      -$L65      )/$L65      )*100))</f>
        <v>0</v>
      </c>
      <c r="S65" s="55">
        <f>IF(($M65      =0),0,((($O65      -$M65      )/$M65      )*100))</f>
        <v>0</v>
      </c>
      <c r="T65" s="54">
        <f>IF(($E65      =0),0,(($P65      /$E65      )*100))</f>
        <v>0</v>
      </c>
      <c r="U65" s="56">
        <f>IF(($E65      =0),0,(($Q65      /$E65      )*100))</f>
        <v>0</v>
      </c>
      <c r="V65" s="109" t="s">
        <v>1</v>
      </c>
      <c r="W65" s="110" t="s">
        <v>1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>$B66      +$C66      +$D66</f>
        <v>0</v>
      </c>
      <c r="F66" s="109" t="s">
        <v>1</v>
      </c>
      <c r="G66" s="110" t="s">
        <v>1</v>
      </c>
      <c r="H66" s="109"/>
      <c r="I66" s="110"/>
      <c r="J66" s="109"/>
      <c r="K66" s="110"/>
      <c r="L66" s="109"/>
      <c r="M66" s="110"/>
      <c r="N66" s="109"/>
      <c r="O66" s="110"/>
      <c r="P66" s="109">
        <f>$H66      +$J66      +$L66      +$N66</f>
        <v>0</v>
      </c>
      <c r="Q66" s="110">
        <f>$I66      +$K66      +$M66      +$O66</f>
        <v>0</v>
      </c>
      <c r="R66" s="54">
        <f>IF(($L66      =0),0,((($N66      -$L66      )/$L66      )*100))</f>
        <v>0</v>
      </c>
      <c r="S66" s="55">
        <f>IF(($M66      =0),0,((($O66      -$M66      )/$M66      )*100))</f>
        <v>0</v>
      </c>
      <c r="T66" s="54">
        <f>IF(($E66      =0),0,(($P66      /$E66      )*100))</f>
        <v>0</v>
      </c>
      <c r="U66" s="56">
        <f>IF(($E66      =0),0,(($Q66      /$E66      )*100))</f>
        <v>0</v>
      </c>
      <c r="V66" s="109" t="s">
        <v>1</v>
      </c>
      <c r="W66" s="110" t="s">
        <v>1</v>
      </c>
    </row>
    <row r="67" spans="1:23" ht="13" customHeight="1" x14ac:dyDescent="0.3">
      <c r="A67" s="53" t="s">
        <v>88</v>
      </c>
      <c r="B67" s="108">
        <v>619527000</v>
      </c>
      <c r="C67" s="108"/>
      <c r="D67" s="108"/>
      <c r="E67" s="108">
        <f>$B67      +$C67      +$D67</f>
        <v>619527000</v>
      </c>
      <c r="F67" s="109">
        <v>619527000</v>
      </c>
      <c r="G67" s="110">
        <v>577866000</v>
      </c>
      <c r="H67" s="109">
        <v>72218000</v>
      </c>
      <c r="I67" s="110">
        <v>72218302</v>
      </c>
      <c r="J67" s="109">
        <v>148915000</v>
      </c>
      <c r="K67" s="110">
        <v>148914832</v>
      </c>
      <c r="L67" s="109">
        <v>146659000</v>
      </c>
      <c r="M67" s="110">
        <v>168389103</v>
      </c>
      <c r="N67" s="109">
        <v>177288000</v>
      </c>
      <c r="O67" s="110">
        <v>90769161</v>
      </c>
      <c r="P67" s="109">
        <f>$H67      +$J67      +$L67      +$N67</f>
        <v>545080000</v>
      </c>
      <c r="Q67" s="110">
        <f>$I67      +$K67      +$M67      +$O67</f>
        <v>480291398</v>
      </c>
      <c r="R67" s="54">
        <f>IF(($L67      =0),0,((($N67      -$L67      )/$L67      )*100))</f>
        <v>20.884500780722629</v>
      </c>
      <c r="S67" s="55">
        <f>IF(($M67      =0),0,((($O67      -$M67      )/$M67      )*100))</f>
        <v>-46.095584938177382</v>
      </c>
      <c r="T67" s="54">
        <f>IF(($E67      =0),0,(($P67      /$E67      )*100))</f>
        <v>87.983251738826553</v>
      </c>
      <c r="U67" s="56">
        <f>IF(($E67      =0),0,(($Q67      /$E67      )*100))</f>
        <v>77.525498969375022</v>
      </c>
      <c r="V67" s="109">
        <v>30554000</v>
      </c>
      <c r="W67" s="110">
        <v>27254000</v>
      </c>
    </row>
    <row r="68" spans="1:23" ht="13" customHeight="1" x14ac:dyDescent="0.3">
      <c r="A68" s="57" t="s">
        <v>44</v>
      </c>
      <c r="B68" s="111">
        <f>SUM(B63:B67)</f>
        <v>619527000</v>
      </c>
      <c r="C68" s="111">
        <f>SUM(C63:C67)</f>
        <v>0</v>
      </c>
      <c r="D68" s="111"/>
      <c r="E68" s="111">
        <f>$B68      +$C68      +$D68</f>
        <v>619527000</v>
      </c>
      <c r="F68" s="112">
        <f>SUM(F63:F67)</f>
        <v>619527000</v>
      </c>
      <c r="G68" s="113">
        <f>SUM(G63:G67)</f>
        <v>577866000</v>
      </c>
      <c r="H68" s="112">
        <f>SUM(H63:H67)</f>
        <v>72218000</v>
      </c>
      <c r="I68" s="113">
        <f>SUM(I63:I67)</f>
        <v>72218302</v>
      </c>
      <c r="J68" s="112">
        <f>SUM(J63:J67)</f>
        <v>148915000</v>
      </c>
      <c r="K68" s="113">
        <f>SUM(K63:K67)</f>
        <v>148914832</v>
      </c>
      <c r="L68" s="112">
        <f>SUM(L63:L67)</f>
        <v>146659000</v>
      </c>
      <c r="M68" s="113">
        <f>SUM(M63:M67)</f>
        <v>168389103</v>
      </c>
      <c r="N68" s="112">
        <f>SUM(N63:N67)</f>
        <v>177288000</v>
      </c>
      <c r="O68" s="113">
        <f>SUM(O63:O67)</f>
        <v>90769161</v>
      </c>
      <c r="P68" s="112">
        <f>$H68      +$J68      +$L68      +$N68</f>
        <v>545080000</v>
      </c>
      <c r="Q68" s="113">
        <f>$I68      +$K68      +$M68      +$O68</f>
        <v>480291398</v>
      </c>
      <c r="R68" s="58">
        <f>IF(($L68      =0),0,((($N68      -$L68      )/$L68      )*100))</f>
        <v>20.884500780722629</v>
      </c>
      <c r="S68" s="59">
        <f>IF(($M68      =0),0,((($O68      -$M68      )/$M68      )*100))</f>
        <v>-46.095584938177382</v>
      </c>
      <c r="T68" s="58">
        <f>IF((+$E63+$E65+$E66++$E67) =0,0,(P68   /(+$E63+$E65+$E66+$E67) )*100)</f>
        <v>87.983251738826553</v>
      </c>
      <c r="U68" s="60">
        <f>IF((+$E63+$E65+$E67) =0,0,(Q68  /(+$E63+$E65+$E67) )*100)</f>
        <v>77.525498969375022</v>
      </c>
      <c r="V68" s="112">
        <f>SUM(V63:V67)</f>
        <v>30554000</v>
      </c>
      <c r="W68" s="113">
        <f>SUM(W63:W67)</f>
        <v>27254000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5551584000</v>
      </c>
      <c r="C69" s="120">
        <f>SUM(C9:C16,C19:C25,C28:C31,C34,C37:C41,C44:C54,C57:C60,C63:C67)</f>
        <v>-19000000</v>
      </c>
      <c r="D69" s="120"/>
      <c r="E69" s="120">
        <f>$B69      +$C69      +$D69</f>
        <v>5532584000</v>
      </c>
      <c r="F69" s="121">
        <f>SUM(F9:F16,F19:F25,F28:F31,F34,F37:F41,F44:F54,F57:F60,F63:F67)</f>
        <v>5350484000</v>
      </c>
      <c r="G69" s="122">
        <f>SUM(G9:G16,G19:G25,G28:G31,G34,G37:G41,G44:G54,G57:G60,G63:G67)</f>
        <v>4975373000</v>
      </c>
      <c r="H69" s="121">
        <f>SUM(H9:H16,H19:H25,H28:H31,H34,H37:H41,H44:H54,H57:H60,H63:H67)</f>
        <v>627989000</v>
      </c>
      <c r="I69" s="122">
        <f>SUM(I9:I16,I19:I25,I28:I31,I34,I37:I41,I44:I54,I57:I60,I63:I67)</f>
        <v>597092041</v>
      </c>
      <c r="J69" s="121">
        <f>SUM(J9:J16,J19:J25,J28:J31,J34,J37:J41,J44:J54,J57:J60,J63:J67)</f>
        <v>1169086000</v>
      </c>
      <c r="K69" s="122">
        <f>SUM(K9:K16,K19:K25,K28:K31,K34,K37:K41,K44:K54,K57:K60,K63:K67)</f>
        <v>1112699724</v>
      </c>
      <c r="L69" s="121">
        <f>SUM(L9:L16,L19:L25,L28:L31,L34,L37:L41,L44:L54,L57:L60,L63:L67)</f>
        <v>904674000</v>
      </c>
      <c r="M69" s="122">
        <f>SUM(M9:M16,M19:M25,M28:M31,M34,M37:M41,M44:M54,M57:M60,M63:M67)</f>
        <v>888667408</v>
      </c>
      <c r="N69" s="121">
        <f>SUM(N9:N16,N19:N25,N28:N31,N34,N37:N41,N44:N54,N57:N60,N63:N67)</f>
        <v>1672259000</v>
      </c>
      <c r="O69" s="122">
        <f>SUM(O9:O16,O19:O25,O28:O31,O34,O37:O41,O44:O54,O57:O60,O63:O67)</f>
        <v>1544049786</v>
      </c>
      <c r="P69" s="121">
        <f>$H69      +$J69      +$L69      +$N69</f>
        <v>4374008000</v>
      </c>
      <c r="Q69" s="122">
        <f>$I69      +$K69      +$M69      +$O69</f>
        <v>4142508959</v>
      </c>
      <c r="R69" s="67">
        <f>IF(($L69      =0),0,((($N69      -$L69      )/$L69      )*100))</f>
        <v>84.846585620897699</v>
      </c>
      <c r="S69" s="68">
        <f>IF(($M69      =0),0,((($O69      -$M69      )/$M69      )*100))</f>
        <v>73.748893241733469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83.469596150253395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79.051878701762007</v>
      </c>
      <c r="V69" s="121">
        <f>SUM(V9:V16,V19:V25,V28:V31,V34,V37:V41,V44:V54,V57:V60,V63:V67)</f>
        <v>324621000</v>
      </c>
      <c r="W69" s="122">
        <f>SUM(W9:W16,W19:W25,W28:W31,W34,W37:W41,W44:W54,W57:W60,W63:W67)</f>
        <v>54083000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486428000</v>
      </c>
      <c r="C71" s="108"/>
      <c r="D71" s="108"/>
      <c r="E71" s="108">
        <f>$B71      +$C71      +$D71</f>
        <v>486428000</v>
      </c>
      <c r="F71" s="109">
        <v>486428000</v>
      </c>
      <c r="G71" s="110">
        <v>470354000</v>
      </c>
      <c r="H71" s="109">
        <v>97504000</v>
      </c>
      <c r="I71" s="110">
        <v>61779475</v>
      </c>
      <c r="J71" s="109">
        <v>142003000</v>
      </c>
      <c r="K71" s="110">
        <v>119032290</v>
      </c>
      <c r="L71" s="109">
        <v>68774000</v>
      </c>
      <c r="M71" s="110">
        <v>96898062</v>
      </c>
      <c r="N71" s="109">
        <v>148891000</v>
      </c>
      <c r="O71" s="110">
        <v>157864184</v>
      </c>
      <c r="P71" s="109">
        <f>$H71      +$J71      +$L71      +$N71</f>
        <v>457172000</v>
      </c>
      <c r="Q71" s="110">
        <f>$I71      +$K71      +$M71      +$O71</f>
        <v>435574011</v>
      </c>
      <c r="R71" s="54">
        <f>IF(($L71      =0),0,((($N71      -$L71      )/$L71      )*100))</f>
        <v>116.4931514816646</v>
      </c>
      <c r="S71" s="55">
        <f>IF(($M71      =0),0,((($O71      -$M71      )/$M71      )*100))</f>
        <v>62.917792927581971</v>
      </c>
      <c r="T71" s="54">
        <f>IF(($E71      =0),0,(($P71      /$E71      )*100))</f>
        <v>93.98554359535224</v>
      </c>
      <c r="U71" s="56">
        <f>IF(($E71      =0),0,(($Q71      /$E71      )*100))</f>
        <v>89.545423166429558</v>
      </c>
      <c r="V71" s="109">
        <v>8322000</v>
      </c>
      <c r="W71" s="110">
        <v>4238000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1</v>
      </c>
      <c r="W72" s="110" t="s">
        <v>1</v>
      </c>
    </row>
    <row r="73" spans="1:23" ht="13" customHeight="1" x14ac:dyDescent="0.3">
      <c r="A73" s="62" t="s">
        <v>44</v>
      </c>
      <c r="B73" s="117">
        <f>SUM(B71:B72)</f>
        <v>486428000</v>
      </c>
      <c r="C73" s="117">
        <f>SUM(C71:C72)</f>
        <v>0</v>
      </c>
      <c r="D73" s="117"/>
      <c r="E73" s="117">
        <f>$B73      +$C73      +$D73</f>
        <v>486428000</v>
      </c>
      <c r="F73" s="118">
        <f>SUM(F71:F72)</f>
        <v>486428000</v>
      </c>
      <c r="G73" s="119">
        <f>SUM(G71:G72)</f>
        <v>470354000</v>
      </c>
      <c r="H73" s="118">
        <f>SUM(H71:H72)</f>
        <v>97504000</v>
      </c>
      <c r="I73" s="119">
        <f>SUM(I71:I72)</f>
        <v>61779475</v>
      </c>
      <c r="J73" s="118">
        <f>SUM(J71:J72)</f>
        <v>142003000</v>
      </c>
      <c r="K73" s="119">
        <f>SUM(K71:K72)</f>
        <v>119032290</v>
      </c>
      <c r="L73" s="118">
        <f>SUM(L71:L72)</f>
        <v>68774000</v>
      </c>
      <c r="M73" s="119">
        <f>SUM(M71:M72)</f>
        <v>96898062</v>
      </c>
      <c r="N73" s="118">
        <f>SUM(N71:N72)</f>
        <v>148891000</v>
      </c>
      <c r="O73" s="119">
        <f>SUM(O71:O72)</f>
        <v>157864184</v>
      </c>
      <c r="P73" s="118">
        <f>$H73      +$J73      +$L73      +$N73</f>
        <v>457172000</v>
      </c>
      <c r="Q73" s="119">
        <f>$I73      +$K73      +$M73      +$O73</f>
        <v>435574011</v>
      </c>
      <c r="R73" s="63">
        <f>IF(($L73      =0),0,((($N73      -$L73      )/$L73      )*100))</f>
        <v>116.4931514816646</v>
      </c>
      <c r="S73" s="64">
        <f>IF(($M73      =0),0,((($O73      -$M73      )/$M73      )*100))</f>
        <v>62.917792927581971</v>
      </c>
      <c r="T73" s="63">
        <f>IF(($E71      =0),0,(($P71      /$E71      )*100))</f>
        <v>93.98554359535224</v>
      </c>
      <c r="U73" s="65">
        <f>IF($E71   =0,0,($Q71   /$E71 )*100)</f>
        <v>89.545423166429558</v>
      </c>
      <c r="V73" s="118">
        <f>SUM(V71:V72)</f>
        <v>8322000</v>
      </c>
      <c r="W73" s="119">
        <f>SUM(W71:W72)</f>
        <v>4238000</v>
      </c>
    </row>
    <row r="74" spans="1:23" ht="13" customHeight="1" x14ac:dyDescent="0.3">
      <c r="A74" s="66" t="s">
        <v>89</v>
      </c>
      <c r="B74" s="120">
        <f>SUM(B71:B72)</f>
        <v>486428000</v>
      </c>
      <c r="C74" s="120">
        <f>SUM(C71:C72)</f>
        <v>0</v>
      </c>
      <c r="D74" s="120"/>
      <c r="E74" s="120">
        <f>$B74      +$C74      +$D74</f>
        <v>486428000</v>
      </c>
      <c r="F74" s="121">
        <f>SUM(F71:F72)</f>
        <v>486428000</v>
      </c>
      <c r="G74" s="122">
        <f>SUM(G71:G72)</f>
        <v>470354000</v>
      </c>
      <c r="H74" s="121">
        <f>SUM(H71:H72)</f>
        <v>97504000</v>
      </c>
      <c r="I74" s="122">
        <f>SUM(I71:I72)</f>
        <v>61779475</v>
      </c>
      <c r="J74" s="121">
        <f>SUM(J71:J72)</f>
        <v>142003000</v>
      </c>
      <c r="K74" s="122">
        <f>SUM(K71:K72)</f>
        <v>119032290</v>
      </c>
      <c r="L74" s="121">
        <f>SUM(L71:L72)</f>
        <v>68774000</v>
      </c>
      <c r="M74" s="122">
        <f>SUM(M71:M72)</f>
        <v>96898062</v>
      </c>
      <c r="N74" s="121">
        <f>SUM(N71:N72)</f>
        <v>148891000</v>
      </c>
      <c r="O74" s="122">
        <f>SUM(O71:O72)</f>
        <v>157864184</v>
      </c>
      <c r="P74" s="121">
        <f>$H74      +$J74      +$L74      +$N74</f>
        <v>457172000</v>
      </c>
      <c r="Q74" s="122">
        <f>$I74      +$K74      +$M74      +$O74</f>
        <v>435574011</v>
      </c>
      <c r="R74" s="67">
        <f>IF(($L74      =0),0,((($N74      -$L74      )/$L74      )*100))</f>
        <v>116.4931514816646</v>
      </c>
      <c r="S74" s="68">
        <f>IF(($M74      =0),0,((($O74      -$M74      )/$M74      )*100))</f>
        <v>62.917792927581971</v>
      </c>
      <c r="T74" s="67">
        <f>IF(($E71      =0),0,(($P71      /$E71      )*100))</f>
        <v>93.98554359535224</v>
      </c>
      <c r="U74" s="71">
        <f>IF($E71   =0,0,($Q71   /$E71 )*100)</f>
        <v>89.545423166429558</v>
      </c>
      <c r="V74" s="121">
        <f>SUM(V71:V72)</f>
        <v>8322000</v>
      </c>
      <c r="W74" s="122">
        <f>SUM(W71:W72)</f>
        <v>4238000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6038012000</v>
      </c>
      <c r="C75" s="120">
        <f>SUM(C9:C16,C19:C25,C28:C31,C34,C37:C41,C44:C54,C57:C60,C63:C67,C71:C72)</f>
        <v>-19000000</v>
      </c>
      <c r="D75" s="120"/>
      <c r="E75" s="120">
        <f>$B75      +$C75      +$D75</f>
        <v>6019012000</v>
      </c>
      <c r="F75" s="121">
        <f>SUM(F9:F16,F19:F25,F28:F31,F34,F37:F41,F44:F54,F57:F60,F63:F67,F71:F72)</f>
        <v>5836912000</v>
      </c>
      <c r="G75" s="122">
        <f>SUM(G9:G16,G19:G25,G28:G31,G34,G37:G41,G44:G54,G57:G60,G63:G67,G71:G72)</f>
        <v>5445727000</v>
      </c>
      <c r="H75" s="121">
        <f>SUM(H9:H16,H19:H25,H28:H31,H34,H37:H41,H44:H54,H57:H60,H63:H67,H71:H72)</f>
        <v>725493000</v>
      </c>
      <c r="I75" s="122">
        <f>SUM(I9:I16,I19:I25,I28:I31,I34,I37:I41,I44:I54,I57:I60,I63:I67,I71:I72)</f>
        <v>658871516</v>
      </c>
      <c r="J75" s="121">
        <f>SUM(J9:J16,J19:J25,J28:J31,J34,J37:J41,J44:J54,J57:J60,J63:J67,J71:J72)</f>
        <v>1311089000</v>
      </c>
      <c r="K75" s="122">
        <f>SUM(K9:K16,K19:K25,K28:K31,K34,K37:K41,K44:K54,K57:K60,K63:K67,K71:K72)</f>
        <v>1231732014</v>
      </c>
      <c r="L75" s="121">
        <f>SUM(L9:L16,L19:L25,L28:L31,L34,L37:L41,L44:L54,L57:L60,L63:L67,L71:L72)</f>
        <v>973448000</v>
      </c>
      <c r="M75" s="122">
        <f>SUM(M9:M16,M19:M25,M28:M31,M34,M37:M41,M44:M54,M57:M60,M63:M67,M71:M72)</f>
        <v>985565470</v>
      </c>
      <c r="N75" s="121">
        <f>SUM(N9:N16,N19:N25,N28:N31,N34,N37:N41,N44:N54,N57:N60,N63:N67,N71:N72)</f>
        <v>1821150000</v>
      </c>
      <c r="O75" s="122">
        <f>SUM(O9:O16,O19:O25,O28:O31,O34,O37:O41,O44:O54,O57:O60,O63:O67,O71:O72)</f>
        <v>1701913970</v>
      </c>
      <c r="P75" s="121">
        <f>$H75      +$J75      +$L75      +$N75</f>
        <v>4831180000</v>
      </c>
      <c r="Q75" s="122">
        <f>$I75      +$K75      +$M75      +$O75</f>
        <v>4578082970</v>
      </c>
      <c r="R75" s="67">
        <f>IF(($L75      =0),0,((($N75      -$L75      )/$L75      )*100))</f>
        <v>87.082412208972642</v>
      </c>
      <c r="S75" s="68">
        <f>IF(($M75      =0),0,((($O75      -$M75      )/$M75      )*100))</f>
        <v>72.684009515877207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84.362829421431556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79.943209045258243</v>
      </c>
      <c r="V75" s="121">
        <f>SUM(V9:V16,V19:V25,V28:V31,V34,V37:V41,V44:V54,V57:V60,V63:V67,V71:V72)</f>
        <v>332943000</v>
      </c>
      <c r="W75" s="122">
        <f>SUM(W9:W16,W19:W25,W28:W31,W34,W37:W41,W44:W54,W57:W60,W63:W67,W71:W72)</f>
        <v>58321000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114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115</v>
      </c>
      <c r="B82" s="123">
        <f>SUM(B83:B86)</f>
        <v>0</v>
      </c>
      <c r="C82" s="123">
        <f>SUM(C83:C86)</f>
        <v>0</v>
      </c>
      <c r="D82" s="123">
        <f>SUM(D83:D86)</f>
        <v>0</v>
      </c>
      <c r="E82" s="123">
        <f>SUM(E83:E86)</f>
        <v>0</v>
      </c>
      <c r="F82" s="123">
        <f>SUM(F83:F86)</f>
        <v>0</v>
      </c>
      <c r="G82" s="123">
        <f>SUM(G83:G86)</f>
        <v>0</v>
      </c>
      <c r="H82" s="123">
        <f>SUM(H83:H86)</f>
        <v>0</v>
      </c>
      <c r="I82" s="123">
        <f>SUM(I83:I86)</f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116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117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118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119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>+B88+B89+B90+B91+B92+B93+B94+B95+B96</f>
        <v>0</v>
      </c>
      <c r="C87" s="128">
        <f>+C88+C89+C90+C91+C92+C93+C94+C95+C96</f>
        <v>0</v>
      </c>
      <c r="D87" s="128">
        <f>+D88+D89+D90+D91+D92+D93+D94+D95+D96</f>
        <v>0</v>
      </c>
      <c r="E87" s="128">
        <f>+E88+E89+E90+E91+E92+E93+E94+E95+E96</f>
        <v>0</v>
      </c>
      <c r="F87" s="128" t="e">
        <f>+F88+F89+F90+F91+F92+F93+F94+F95+F96</f>
        <v>#VALUE!</v>
      </c>
      <c r="G87" s="128" t="e">
        <f>+G88+G89+G90+G91+G92+G93+G94+G95+G96</f>
        <v>#VALUE!</v>
      </c>
      <c r="H87" s="128">
        <f>+H88+H89+H90+H91+H92+H93+H94+H95+H96</f>
        <v>0</v>
      </c>
      <c r="I87" s="128">
        <f>+I88+I89+I90+I91+I92+I93+I94+I95+I96</f>
        <v>0</v>
      </c>
      <c r="J87" s="128">
        <f>+J88+J89+J90+J91+J92+J93+J94+J95+J96</f>
        <v>0</v>
      </c>
      <c r="K87" s="128">
        <f>+K88+K89+K90+K91+K92+K93+K94+K95+K96</f>
        <v>0</v>
      </c>
      <c r="L87" s="128">
        <f>+L88+L89+L90+L91+L92+L93+L94+L95+L96</f>
        <v>0</v>
      </c>
      <c r="M87" s="128">
        <f>+M88+M89+M90+M91+M92+M93+M94+M95+M96</f>
        <v>0</v>
      </c>
      <c r="N87" s="128">
        <f>+N88+N89+N90+N91+N92+N93+N94+N95+N96</f>
        <v>0</v>
      </c>
      <c r="O87" s="128">
        <f>+O88+O89+O90+O91+O92+O93+O94+O95+O96</f>
        <v>0</v>
      </c>
      <c r="P87" s="128">
        <f>+P88+P89+P90+P91+P92+P93+P94+P95+P96</f>
        <v>0</v>
      </c>
      <c r="Q87" s="129">
        <f>+Q88+Q89+Q90+Q91+Q92+Q93+Q94+Q95+Q96</f>
        <v>0</v>
      </c>
      <c r="R87" s="94">
        <f>+R88+R89+R90+R91+R92+R93+R94+R95+R96</f>
        <v>0</v>
      </c>
      <c r="S87" s="94">
        <f>+S88+S89+S90+S91+S92+S93+S94+S95+S96</f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>$B88      +$C88      +$D88</f>
        <v>0</v>
      </c>
      <c r="F88" s="130" t="s">
        <v>1</v>
      </c>
      <c r="G88" s="130" t="s">
        <v>1</v>
      </c>
      <c r="H88" s="130"/>
      <c r="I88" s="130"/>
      <c r="J88" s="130"/>
      <c r="K88" s="130"/>
      <c r="L88" s="130"/>
      <c r="M88" s="130"/>
      <c r="N88" s="130"/>
      <c r="O88" s="130"/>
      <c r="P88" s="130">
        <f>$H88      +$J88      +$L88      +$N88</f>
        <v>0</v>
      </c>
      <c r="Q88" s="130">
        <f>$I88      +$K88      +$M88      +$O88</f>
        <v>0</v>
      </c>
      <c r="R88" s="98">
        <f>IF(($L88      =0),0,((($N88      -$L88      )/$L88      )*100))</f>
        <v>0</v>
      </c>
      <c r="S88" s="98">
        <f>IF(($M88      =0),0,((($O88      -$M88      )/$M88      )*100))</f>
        <v>0</v>
      </c>
      <c r="T88" s="98">
        <f>IF(($E88      =0),0,(($P88      /$E88      )*100))</f>
        <v>0</v>
      </c>
      <c r="U88" s="99">
        <f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>$B89      +$C89      +$D89</f>
        <v>0</v>
      </c>
      <c r="F89" s="108" t="s">
        <v>1</v>
      </c>
      <c r="G89" s="108" t="s">
        <v>1</v>
      </c>
      <c r="H89" s="108"/>
      <c r="I89" s="108"/>
      <c r="J89" s="108"/>
      <c r="K89" s="108"/>
      <c r="L89" s="108"/>
      <c r="M89" s="108"/>
      <c r="N89" s="108"/>
      <c r="O89" s="108"/>
      <c r="P89" s="108">
        <f>$H89      +$J89      +$L89      +$N89</f>
        <v>0</v>
      </c>
      <c r="Q89" s="108">
        <f>$I89      +$K89      +$M89      +$O89</f>
        <v>0</v>
      </c>
      <c r="R89" s="98">
        <f>IF(($L89      =0),0,((($N89      -$L89      )/$L89      )*100))</f>
        <v>0</v>
      </c>
      <c r="S89" s="98">
        <f>IF(($M89      =0),0,((($O89      -$M89      )/$M89      )*100))</f>
        <v>0</v>
      </c>
      <c r="T89" s="98">
        <f>IF(($E89      =0),0,(($P89      /$E89      )*100))</f>
        <v>0</v>
      </c>
      <c r="U89" s="99">
        <f>IF(($E89      =0),0,(($Q89      /$E89      )*100))</f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>$B90      +$C90      +$D90</f>
        <v>0</v>
      </c>
      <c r="F90" s="108" t="s">
        <v>1</v>
      </c>
      <c r="G90" s="108" t="s">
        <v>1</v>
      </c>
      <c r="H90" s="108"/>
      <c r="I90" s="108"/>
      <c r="J90" s="108"/>
      <c r="K90" s="108"/>
      <c r="L90" s="108"/>
      <c r="M90" s="108"/>
      <c r="N90" s="108"/>
      <c r="O90" s="108"/>
      <c r="P90" s="108">
        <f>$H90      +$J90      +$L90      +$N90</f>
        <v>0</v>
      </c>
      <c r="Q90" s="108">
        <f>$I90      +$K90      +$M90      +$O90</f>
        <v>0</v>
      </c>
      <c r="R90" s="98">
        <f>IF(($L90      =0),0,((($N90      -$L90      )/$L90      )*100))</f>
        <v>0</v>
      </c>
      <c r="S90" s="98">
        <f>IF(($M90      =0),0,((($O90      -$M90      )/$M90      )*100))</f>
        <v>0</v>
      </c>
      <c r="T90" s="98">
        <f>IF(($E90      =0),0,(($P90      /$E90      )*100))</f>
        <v>0</v>
      </c>
      <c r="U90" s="99">
        <f>IF(($E90      =0),0,(($Q90      /$E90      )*100))</f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>$B91      +$C91      +$D91</f>
        <v>0</v>
      </c>
      <c r="F91" s="108" t="s">
        <v>1</v>
      </c>
      <c r="G91" s="108" t="s">
        <v>1</v>
      </c>
      <c r="H91" s="108"/>
      <c r="I91" s="108"/>
      <c r="J91" s="108"/>
      <c r="K91" s="108"/>
      <c r="L91" s="108"/>
      <c r="M91" s="108"/>
      <c r="N91" s="108"/>
      <c r="O91" s="108"/>
      <c r="P91" s="108">
        <f>$H91      +$J91      +$L91      +$N91</f>
        <v>0</v>
      </c>
      <c r="Q91" s="108">
        <f>$I91      +$K91      +$M91      +$O91</f>
        <v>0</v>
      </c>
      <c r="R91" s="98">
        <f>IF(($L91      =0),0,((($N91      -$L91      )/$L91      )*100))</f>
        <v>0</v>
      </c>
      <c r="S91" s="98">
        <f>IF(($M91      =0),0,((($O91      -$M91      )/$M91      )*100))</f>
        <v>0</v>
      </c>
      <c r="T91" s="98">
        <f>IF(($E91      =0),0,(($P91      /$E91      )*100))</f>
        <v>0</v>
      </c>
      <c r="U91" s="99">
        <f>IF(($E91      =0),0,(($Q91      /$E91      )*100))</f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>$B92      +$C92      +$D92</f>
        <v>0</v>
      </c>
      <c r="F92" s="108" t="s">
        <v>1</v>
      </c>
      <c r="G92" s="108" t="s">
        <v>1</v>
      </c>
      <c r="H92" s="108"/>
      <c r="I92" s="108"/>
      <c r="J92" s="108"/>
      <c r="K92" s="108"/>
      <c r="L92" s="108"/>
      <c r="M92" s="108"/>
      <c r="N92" s="108"/>
      <c r="O92" s="108"/>
      <c r="P92" s="108">
        <f>$H92      +$J92      +$L92      +$N92</f>
        <v>0</v>
      </c>
      <c r="Q92" s="108">
        <f>$I92      +$K92      +$M92      +$O92</f>
        <v>0</v>
      </c>
      <c r="R92" s="98">
        <f>IF(($L92      =0),0,((($N92      -$L92      )/$L92      )*100))</f>
        <v>0</v>
      </c>
      <c r="S92" s="98">
        <f>IF(($M92      =0),0,((($O92      -$M92      )/$M92      )*100))</f>
        <v>0</v>
      </c>
      <c r="T92" s="98">
        <f>IF(($E92      =0),0,(($P92      /$E92      )*100))</f>
        <v>0</v>
      </c>
      <c r="U92" s="99">
        <f>IF(($E92      =0),0,(($Q92      /$E92      )*100))</f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>$B93      +$C93      +$D93</f>
        <v>0</v>
      </c>
      <c r="F93" s="108" t="s">
        <v>1</v>
      </c>
      <c r="G93" s="108" t="s">
        <v>1</v>
      </c>
      <c r="H93" s="108"/>
      <c r="I93" s="108"/>
      <c r="J93" s="108"/>
      <c r="K93" s="108"/>
      <c r="L93" s="108"/>
      <c r="M93" s="108"/>
      <c r="N93" s="108"/>
      <c r="O93" s="108"/>
      <c r="P93" s="108">
        <f>$H93      +$J93      +$L93      +$N93</f>
        <v>0</v>
      </c>
      <c r="Q93" s="108">
        <f>$I93      +$K93      +$M93      +$O93</f>
        <v>0</v>
      </c>
      <c r="R93" s="98">
        <f>IF(($L93      =0),0,((($N93      -$L93      )/$L93      )*100))</f>
        <v>0</v>
      </c>
      <c r="S93" s="98">
        <f>IF(($M93      =0),0,((($O93      -$M93      )/$M93      )*100))</f>
        <v>0</v>
      </c>
      <c r="T93" s="98">
        <f>IF(($E93      =0),0,(($P93      /$E93      )*100))</f>
        <v>0</v>
      </c>
      <c r="U93" s="99">
        <f>IF(($E93      =0),0,(($Q93      /$E93      )*100))</f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>$B94      +$C94      +$D94</f>
        <v>0</v>
      </c>
      <c r="F94" s="108" t="s">
        <v>1</v>
      </c>
      <c r="G94" s="108" t="s">
        <v>1</v>
      </c>
      <c r="H94" s="108"/>
      <c r="I94" s="108"/>
      <c r="J94" s="108"/>
      <c r="K94" s="108"/>
      <c r="L94" s="108"/>
      <c r="M94" s="108"/>
      <c r="N94" s="108"/>
      <c r="O94" s="108"/>
      <c r="P94" s="108">
        <f>$H94      +$J94      +$L94      +$N94</f>
        <v>0</v>
      </c>
      <c r="Q94" s="108">
        <f>$I94      +$K94      +$M94      +$O94</f>
        <v>0</v>
      </c>
      <c r="R94" s="98">
        <f>IF(($L94      =0),0,((($N94      -$L94      )/$L94      )*100))</f>
        <v>0</v>
      </c>
      <c r="S94" s="98">
        <f>IF(($M94      =0),0,((($O94      -$M94      )/$M94      )*100))</f>
        <v>0</v>
      </c>
      <c r="T94" s="98">
        <f>IF(($E94      =0),0,(($P94      /$E94      )*100))</f>
        <v>0</v>
      </c>
      <c r="U94" s="99">
        <f>IF(($E94      =0),0,(($Q94      /$E94      )*100))</f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>$B95      +$C95      +$D95</f>
        <v>0</v>
      </c>
      <c r="F95" s="108" t="s">
        <v>1</v>
      </c>
      <c r="G95" s="108" t="s">
        <v>1</v>
      </c>
      <c r="H95" s="108"/>
      <c r="I95" s="108"/>
      <c r="J95" s="108"/>
      <c r="K95" s="108"/>
      <c r="L95" s="108"/>
      <c r="M95" s="108"/>
      <c r="N95" s="108"/>
      <c r="O95" s="108"/>
      <c r="P95" s="108">
        <f>$H95      +$J95      +$L95      +$N95</f>
        <v>0</v>
      </c>
      <c r="Q95" s="108">
        <f>$I95      +$K95      +$M95      +$O95</f>
        <v>0</v>
      </c>
      <c r="R95" s="98">
        <f>IF(($L95      =0),0,((($N95      -$L95      )/$L95      )*100))</f>
        <v>0</v>
      </c>
      <c r="S95" s="98">
        <f>IF(($M95      =0),0,((($O95      -$M95      )/$M95      )*100))</f>
        <v>0</v>
      </c>
      <c r="T95" s="98">
        <f>IF(($E95      =0),0,(($P95      /$E95      )*100))</f>
        <v>0</v>
      </c>
      <c r="U95" s="99">
        <f>IF(($E95      =0),0,(($Q95      /$E95      )*100))</f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>$B96      +$C96      +$D96</f>
        <v>0</v>
      </c>
      <c r="F96" s="131" t="s">
        <v>1</v>
      </c>
      <c r="G96" s="131" t="s">
        <v>1</v>
      </c>
      <c r="H96" s="131"/>
      <c r="I96" s="131"/>
      <c r="J96" s="131"/>
      <c r="K96" s="131"/>
      <c r="L96" s="131"/>
      <c r="M96" s="131"/>
      <c r="N96" s="131"/>
      <c r="O96" s="131"/>
      <c r="P96" s="131">
        <f>$H96      +$J96      +$L96      +$N96</f>
        <v>0</v>
      </c>
      <c r="Q96" s="131">
        <f>$I96      +$K96      +$M96      +$O96</f>
        <v>0</v>
      </c>
      <c r="R96" s="104">
        <f>IF(($L96      =0),0,((($N96      -$L96      )/$L96      )*100))</f>
        <v>0</v>
      </c>
      <c r="S96" s="104">
        <f>IF(($M96      =0),0,((($O96      -$M96      )/$M96      )*100))</f>
        <v>0</v>
      </c>
      <c r="T96" s="104">
        <f>IF(($E96      =0),0,(($P96      /$E96      )*100))</f>
        <v>0</v>
      </c>
      <c r="U96" s="105">
        <f>IF(($E96      =0),0,(($Q96      /$E96      )*100))</f>
        <v>0</v>
      </c>
      <c r="V96" s="106"/>
      <c r="W96" s="107"/>
    </row>
    <row r="97" spans="1:23" ht="21" hidden="1" x14ac:dyDescent="0.25">
      <c r="A97" s="18" t="s">
        <v>120</v>
      </c>
      <c r="B97" s="132">
        <f>SUM(B98:B112)</f>
        <v>0</v>
      </c>
      <c r="C97" s="132">
        <f>SUM(C98:C112)</f>
        <v>0</v>
      </c>
      <c r="D97" s="132">
        <f>SUM(D98:D112)</f>
        <v>0</v>
      </c>
      <c r="E97" s="132">
        <f>SUM(E98:E112)</f>
        <v>0</v>
      </c>
      <c r="F97" s="132">
        <f>SUM(F98:F112)</f>
        <v>0</v>
      </c>
      <c r="G97" s="132">
        <f>SUM(G98:G112)</f>
        <v>0</v>
      </c>
      <c r="H97" s="132">
        <f>SUM(H98:H112)</f>
        <v>0</v>
      </c>
      <c r="I97" s="132">
        <f>SUM(I98:I112)</f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>IF(L97=0," ",(N97-L97)/L97)</f>
        <v xml:space="preserve"> </v>
      </c>
      <c r="S97" s="19" t="str">
        <f>IF(M97=0," ",(O97-M97)/M97)</f>
        <v xml:space="preserve"> </v>
      </c>
      <c r="T97" s="19" t="str">
        <f>IF(E97=0," ",(P97/E97))</f>
        <v xml:space="preserve"> </v>
      </c>
      <c r="U97" s="20" t="str">
        <f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>IF(L98=0," ",(N98-L98)/L98)</f>
        <v xml:space="preserve"> </v>
      </c>
      <c r="S98" s="22" t="str">
        <f>IF(M98=0," ",(O98-M98)/M98)</f>
        <v xml:space="preserve"> </v>
      </c>
      <c r="T98" s="22" t="str">
        <f>IF(E98=0," ",(P98/E98))</f>
        <v xml:space="preserve"> </v>
      </c>
      <c r="U98" s="23" t="str">
        <f>IF(E98=0," ",(Q98/E98))</f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>IF(L99=0," ",(N99-L99)/L99)</f>
        <v xml:space="preserve"> </v>
      </c>
      <c r="S99" s="22" t="str">
        <f>IF(M99=0," ",(O99-M99)/M99)</f>
        <v xml:space="preserve"> </v>
      </c>
      <c r="T99" s="22" t="str">
        <f>IF(E99=0," ",(P99/E99))</f>
        <v xml:space="preserve"> </v>
      </c>
      <c r="U99" s="23" t="str">
        <f>IF(E99=0," ",(Q99/E99))</f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>SUM(B100:D100)</f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>IF(L100=0," ",(N100-L100)/L100)</f>
        <v xml:space="preserve"> </v>
      </c>
      <c r="S100" s="22" t="str">
        <f>IF(M100=0," ",(O100-M100)/M100)</f>
        <v xml:space="preserve"> </v>
      </c>
      <c r="T100" s="22" t="str">
        <f>IF(E100=0," ",(P100/E100))</f>
        <v xml:space="preserve"> </v>
      </c>
      <c r="U100" s="23" t="str">
        <f>IF(E100=0," ",(Q100/E100))</f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>SUM(B101:D101)</f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>IF(L101=0," ",(N101-L101)/L101)</f>
        <v xml:space="preserve"> </v>
      </c>
      <c r="S101" s="22" t="str">
        <f>IF(M101=0," ",(O101-M101)/M101)</f>
        <v xml:space="preserve"> </v>
      </c>
      <c r="T101" s="22" t="str">
        <f>IF(E101=0," ",(P101/E101))</f>
        <v xml:space="preserve"> </v>
      </c>
      <c r="U101" s="23" t="str">
        <f>IF(E101=0," ",(Q101/E101))</f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>SUM(B102:D102)</f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>IF(L102=0," ",(N102-L102)/L102)</f>
        <v xml:space="preserve"> </v>
      </c>
      <c r="S102" s="22" t="str">
        <f>IF(M102=0," ",(O102-M102)/M102)</f>
        <v xml:space="preserve"> </v>
      </c>
      <c r="T102" s="22" t="str">
        <f>IF(E102=0," ",(P102/E102))</f>
        <v xml:space="preserve"> </v>
      </c>
      <c r="U102" s="23" t="str">
        <f>IF(E102=0," ",(Q102/E102))</f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>SUM(B103:D103)</f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>IF(L103=0," ",(N103-L103)/L103)</f>
        <v xml:space="preserve"> </v>
      </c>
      <c r="S103" s="22" t="str">
        <f>IF(M103=0," ",(O103-M103)/M103)</f>
        <v xml:space="preserve"> </v>
      </c>
      <c r="T103" s="22" t="str">
        <f>IF(E103=0," ",(P103/E103))</f>
        <v xml:space="preserve"> </v>
      </c>
      <c r="U103" s="23" t="str">
        <f>IF(E103=0," ",(Q103/E103))</f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>SUM(B104:D104)</f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>IF(L104=0," ",(N104-L104)/L104)</f>
        <v xml:space="preserve"> </v>
      </c>
      <c r="S104" s="22" t="str">
        <f>IF(M104=0," ",(O104-M104)/M104)</f>
        <v xml:space="preserve"> </v>
      </c>
      <c r="T104" s="22" t="str">
        <f>IF(E104=0," ",(P104/E104))</f>
        <v xml:space="preserve"> </v>
      </c>
      <c r="U104" s="23" t="str">
        <f>IF(E104=0," ",(Q104/E104))</f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>SUM(B105:D105)</f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>IF(L105=0," ",(N105-L105)/L105)</f>
        <v xml:space="preserve"> </v>
      </c>
      <c r="S105" s="22" t="str">
        <f>IF(M105=0," ",(O105-M105)/M105)</f>
        <v xml:space="preserve"> </v>
      </c>
      <c r="T105" s="22" t="str">
        <f>IF(E105=0," ",(P105/E105))</f>
        <v xml:space="preserve"> </v>
      </c>
      <c r="U105" s="23" t="str">
        <f>IF(E105=0," ",(Q105/E105))</f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>SUM(B106:D106)</f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>IF(L106=0," ",(N106-L106)/L106)</f>
        <v xml:space="preserve"> </v>
      </c>
      <c r="S106" s="22" t="str">
        <f>IF(M106=0," ",(O106-M106)/M106)</f>
        <v xml:space="preserve"> </v>
      </c>
      <c r="T106" s="22" t="str">
        <f>IF(E106=0," ",(P106/E106))</f>
        <v xml:space="preserve"> </v>
      </c>
      <c r="U106" s="23" t="str">
        <f>IF(E106=0," ",(Q106/E106))</f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>SUM(B107:D107)</f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>IF(L107=0," ",(N107-L107)/L107)</f>
        <v xml:space="preserve"> </v>
      </c>
      <c r="S107" s="22" t="str">
        <f>IF(M107=0," ",(O107-M107)/M107)</f>
        <v xml:space="preserve"> </v>
      </c>
      <c r="T107" s="22" t="str">
        <f>IF(E107=0," ",(P107/E107))</f>
        <v xml:space="preserve"> </v>
      </c>
      <c r="U107" s="23" t="str">
        <f>IF(E107=0," ",(Q107/E107))</f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>SUM(B108:D108)</f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>IF(L108=0," ",(N108-L108)/L108)</f>
        <v xml:space="preserve"> </v>
      </c>
      <c r="S108" s="22" t="str">
        <f>IF(M108=0," ",(O108-M108)/M108)</f>
        <v xml:space="preserve"> </v>
      </c>
      <c r="T108" s="22" t="str">
        <f>IF(E108=0," ",(P108/E108))</f>
        <v xml:space="preserve"> </v>
      </c>
      <c r="U108" s="23" t="str">
        <f>IF(E108=0," ",(Q108/E108))</f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>SUM(B109:D109)</f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>IF(L109=0," ",(N109-L109)/L109)</f>
        <v xml:space="preserve"> </v>
      </c>
      <c r="S109" s="22" t="str">
        <f>IF(M109=0," ",(O109-M109)/M109)</f>
        <v xml:space="preserve"> </v>
      </c>
      <c r="T109" s="22" t="str">
        <f>IF(E109=0," ",(P109/E109))</f>
        <v xml:space="preserve"> </v>
      </c>
      <c r="U109" s="23" t="str">
        <f>IF(E109=0," ",(Q109/E109))</f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>SUM(B110:D110)</f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>IF(L110=0," ",(N110-L110)/L110)</f>
        <v xml:space="preserve"> </v>
      </c>
      <c r="S110" s="22" t="str">
        <f>IF(M110=0," ",(O110-M110)/M110)</f>
        <v xml:space="preserve"> </v>
      </c>
      <c r="T110" s="22" t="str">
        <f>IF(E110=0," ",(P110/E110))</f>
        <v xml:space="preserve"> </v>
      </c>
      <c r="U110" s="23" t="str">
        <f>IF(E110=0," ",(Q110/E110))</f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>SUM(B111:D111)</f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>IF(L111=0," ",(N111-L111)/L111)</f>
        <v xml:space="preserve"> </v>
      </c>
      <c r="S111" s="22" t="str">
        <f>IF(M111=0," ",(O111-M111)/M111)</f>
        <v xml:space="preserve"> </v>
      </c>
      <c r="T111" s="22" t="str">
        <f>IF(E111=0," ",(P111/E111))</f>
        <v xml:space="preserve"> </v>
      </c>
      <c r="U111" s="23" t="str">
        <f>IF(E111=0," ",(Q111/E111))</f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>SUM(B112:D112)</f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>IF(L112=0," ",(N112-L112)/L112)</f>
        <v xml:space="preserve"> </v>
      </c>
      <c r="S112" s="22" t="str">
        <f>IF(M112=0," ",(O112-M112)/M112)</f>
        <v xml:space="preserve"> </v>
      </c>
      <c r="T112" s="22" t="str">
        <f>IF(E112=0," ",(P112/E112))</f>
        <v xml:space="preserve"> </v>
      </c>
      <c r="U112" s="23" t="str">
        <f>IF(E112=0," ",(Q112/E112))</f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>IF(L113=0," ",(N113-L113)/L113)</f>
        <v xml:space="preserve"> </v>
      </c>
      <c r="S113" s="20" t="str">
        <f>IF(M113=0," ",(O113-M113)/M113)</f>
        <v xml:space="preserve"> </v>
      </c>
      <c r="T113" s="19" t="str">
        <f>IF(E113=0," ",(P113/E113))</f>
        <v xml:space="preserve"> </v>
      </c>
      <c r="U113" s="20" t="str">
        <f>IF(E113=0," ",(Q113/E113))</f>
        <v xml:space="preserve"> </v>
      </c>
      <c r="V113" s="27"/>
      <c r="W113" s="28"/>
    </row>
    <row r="114" spans="1:23" hidden="1" x14ac:dyDescent="0.25">
      <c r="A114" s="26" t="s">
        <v>89</v>
      </c>
      <c r="B114" s="137">
        <f>B97+B87</f>
        <v>0</v>
      </c>
      <c r="C114" s="137">
        <f>C97+C87</f>
        <v>0</v>
      </c>
      <c r="D114" s="137">
        <f>D97+D87</f>
        <v>0</v>
      </c>
      <c r="E114" s="137">
        <f>E97+E87</f>
        <v>0</v>
      </c>
      <c r="F114" s="137" t="e">
        <f>F97+F87</f>
        <v>#VALUE!</v>
      </c>
      <c r="G114" s="137" t="e">
        <f>G97+G87</f>
        <v>#VALUE!</v>
      </c>
      <c r="H114" s="137">
        <f>H97+H87</f>
        <v>0</v>
      </c>
      <c r="I114" s="137">
        <f>I97+I87</f>
        <v>0</v>
      </c>
      <c r="J114" s="137">
        <f>J97+J87</f>
        <v>0</v>
      </c>
      <c r="K114" s="137">
        <f>K97+K87</f>
        <v>0</v>
      </c>
      <c r="L114" s="137">
        <f>L97+L87</f>
        <v>0</v>
      </c>
      <c r="M114" s="137">
        <f>M97+M87</f>
        <v>0</v>
      </c>
      <c r="N114" s="137">
        <f>N97+N87</f>
        <v>0</v>
      </c>
      <c r="O114" s="137">
        <f>O97+O87</f>
        <v>0</v>
      </c>
      <c r="P114" s="137">
        <f>P97+P87</f>
        <v>0</v>
      </c>
      <c r="Q114" s="137">
        <f>Q97+Q87</f>
        <v>0</v>
      </c>
      <c r="R114" s="29" t="str">
        <f>IF(L114=0," ",(N114-L114)/L114)</f>
        <v xml:space="preserve"> </v>
      </c>
      <c r="S114" s="30" t="str">
        <f>IF(M114=0," ",(O114-M114)/M114)</f>
        <v xml:space="preserve"> </v>
      </c>
      <c r="T114" s="29" t="str">
        <f>IF(E114=0," ",(P114/E114))</f>
        <v xml:space="preserve"> </v>
      </c>
      <c r="U114" s="30" t="str">
        <f>IF(E114=0," ",(Q114/E114))</f>
        <v xml:space="preserve"> </v>
      </c>
      <c r="V114" s="27"/>
      <c r="W114" s="28"/>
    </row>
    <row r="115" spans="1:23" hidden="1" x14ac:dyDescent="0.25">
      <c r="A115" s="31" t="s">
        <v>121</v>
      </c>
      <c r="B115" s="139">
        <f>B87</f>
        <v>0</v>
      </c>
      <c r="C115" s="139">
        <f>C87</f>
        <v>0</v>
      </c>
      <c r="D115" s="139">
        <f>D87</f>
        <v>0</v>
      </c>
      <c r="E115" s="139">
        <f>E87</f>
        <v>0</v>
      </c>
      <c r="F115" s="139" t="e">
        <f>F87</f>
        <v>#VALUE!</v>
      </c>
      <c r="G115" s="139" t="e">
        <f>G87</f>
        <v>#VALUE!</v>
      </c>
      <c r="H115" s="139">
        <f>H87</f>
        <v>0</v>
      </c>
      <c r="I115" s="139">
        <f>I87</f>
        <v>0</v>
      </c>
      <c r="J115" s="139">
        <f>J87</f>
        <v>0</v>
      </c>
      <c r="K115" s="139">
        <f>K87</f>
        <v>0</v>
      </c>
      <c r="L115" s="139">
        <f>L87</f>
        <v>0</v>
      </c>
      <c r="M115" s="139">
        <f>M87</f>
        <v>0</v>
      </c>
      <c r="N115" s="139">
        <f>N87</f>
        <v>0</v>
      </c>
      <c r="O115" s="139">
        <f>O87</f>
        <v>0</v>
      </c>
      <c r="P115" s="139">
        <f>P87</f>
        <v>0</v>
      </c>
      <c r="Q115" s="139">
        <f>Q87</f>
        <v>0</v>
      </c>
      <c r="R115" s="29" t="str">
        <f>IF(L115=0," ",(N115-L115)/L115)</f>
        <v xml:space="preserve"> </v>
      </c>
      <c r="S115" s="30" t="str">
        <f>IF(M115=0," ",(O115-M115)/M115)</f>
        <v xml:space="preserve"> </v>
      </c>
      <c r="T115" s="29" t="str">
        <f>IF(E115=0," ",(P115/E115))</f>
        <v xml:space="preserve"> </v>
      </c>
      <c r="U115" s="30" t="str">
        <f>IF(E115=0," ",(Q115/E115))</f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122</v>
      </c>
    </row>
    <row r="118" spans="1:23" x14ac:dyDescent="0.25">
      <c r="A118" s="35" t="s">
        <v>123</v>
      </c>
    </row>
    <row r="119" spans="1:23" ht="13" x14ac:dyDescent="0.3">
      <c r="A119" s="35" t="s">
        <v>124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125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126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127</v>
      </c>
    </row>
    <row r="124" spans="1:23" ht="13" x14ac:dyDescent="0.3">
      <c r="A124" s="36" t="s">
        <v>93</v>
      </c>
      <c r="G124" s="36" t="s">
        <v>93</v>
      </c>
      <c r="W124" s="36"/>
    </row>
    <row r="125" spans="1:23" ht="13" x14ac:dyDescent="0.3">
      <c r="A125" s="36"/>
      <c r="G125" s="36"/>
      <c r="W125" s="36"/>
    </row>
    <row r="126" spans="1:23" ht="13" x14ac:dyDescent="0.3">
      <c r="A126" s="36" t="s">
        <v>93</v>
      </c>
      <c r="G126" s="36" t="s">
        <v>93</v>
      </c>
      <c r="W126" s="36"/>
    </row>
  </sheetData>
  <sheetProtection algorithmName="SHA-512" hashValue="a+xOzg5JSLwLe55cB8/n4tdSO/LGJ1Rn3RBZc+DHnLHu5CoPnVA/gS5F10CVRcfxFdUbc0tPrlQbNz5G8iL02A==" saltValue="rYalE4Dapj7PMqtD7x5hv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61F054A-4DF2-4844-B0D2-435CD5F388DA}"/>
</file>

<file path=customXml/itemProps2.xml><?xml version="1.0" encoding="utf-8"?>
<ds:datastoreItem xmlns:ds="http://schemas.openxmlformats.org/officeDocument/2006/customXml" ds:itemID="{5D8BF926-11D6-45EB-9890-5988ADB33FC3}"/>
</file>

<file path=customXml/itemProps3.xml><?xml version="1.0" encoding="utf-8"?>
<ds:datastoreItem xmlns:ds="http://schemas.openxmlformats.org/officeDocument/2006/customXml" ds:itemID="{6419AE17-4634-4997-9BC1-9EC783C3A2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Summary</vt:lpstr>
      <vt:lpstr>EC</vt:lpstr>
      <vt:lpstr>FS</vt:lpstr>
      <vt:lpstr>GT</vt:lpstr>
      <vt:lpstr>KZN</vt:lpstr>
      <vt:lpstr>LP</vt:lpstr>
      <vt:lpstr>MP</vt:lpstr>
      <vt:lpstr>NW</vt:lpstr>
      <vt:lpstr>NC</vt:lpstr>
      <vt:lpstr>WC</vt:lpstr>
      <vt:lpstr>EC!Print_Area</vt:lpstr>
      <vt:lpstr>FS!Print_Area</vt:lpstr>
      <vt:lpstr>GT!Print_Area</vt:lpstr>
      <vt:lpstr>KZN!Print_Area</vt:lpstr>
      <vt:lpstr>LP!Print_Area</vt:lpstr>
      <vt:lpstr>MP!Print_Area</vt:lpstr>
      <vt:lpstr>NC!Print_Area</vt:lpstr>
      <vt:lpstr>NW!Print_Area</vt:lpstr>
      <vt:lpstr>Summary!Print_Area</vt:lpstr>
      <vt:lpstr>WC!Print_Area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2026-08-04T09:43:18Z</dcterms:created>
  <dcterms:modified xsi:type="dcterms:W3CDTF">2026-08-06T12:36:26Z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